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heathermelton/Desktop/Documents/Documents/Ingathering Data/2024 Ingathering Data/"/>
    </mc:Choice>
  </mc:AlternateContent>
  <xr:revisionPtr revIDLastSave="0" documentId="13_ncr:1_{A5639C9D-EF06-974D-98E2-4E0D91867374}" xr6:coauthVersionLast="47" xr6:coauthVersionMax="47" xr10:uidLastSave="{00000000-0000-0000-0000-000000000000}"/>
  <bookViews>
    <workbookView xWindow="-1140" yWindow="-19460" windowWidth="34900" windowHeight="21100" tabRatio="779" xr2:uid="{00000000-000D-0000-FFFF-FFFF00000000}"/>
  </bookViews>
  <sheets>
    <sheet name="Summary" sheetId="12" r:id="rId1"/>
    <sheet name="Province 1" sheetId="2" r:id="rId2"/>
    <sheet name="Province 2" sheetId="3" r:id="rId3"/>
    <sheet name="Province 3" sheetId="4" r:id="rId4"/>
    <sheet name="Province 4" sheetId="5" r:id="rId5"/>
    <sheet name="Province 5" sheetId="6" r:id="rId6"/>
    <sheet name="Province 6" sheetId="7" r:id="rId7"/>
    <sheet name="Province 7" sheetId="8" r:id="rId8"/>
    <sheet name="Province 8" sheetId="9" r:id="rId9"/>
    <sheet name="Province 9" sheetId="13" r:id="rId10"/>
    <sheet name="Other" sheetId="10" r:id="rId11"/>
  </sheets>
  <definedNames>
    <definedName name="_xlnm.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3" l="1"/>
  <c r="B12" i="12"/>
  <c r="B17" i="10"/>
  <c r="B13" i="12" s="1"/>
  <c r="B10" i="13"/>
  <c r="B24" i="9"/>
  <c r="B11" i="12" s="1"/>
  <c r="B16" i="8"/>
  <c r="B10" i="12" s="1"/>
  <c r="B12" i="7"/>
  <c r="B9" i="12" s="1"/>
  <c r="B21" i="6"/>
  <c r="B8" i="12" s="1"/>
  <c r="B25" i="5"/>
  <c r="B7" i="12" s="1"/>
  <c r="B18" i="4"/>
  <c r="B6" i="12" s="1"/>
  <c r="B5" i="12"/>
  <c r="B4" i="12"/>
  <c r="B11" i="2"/>
  <c r="C17" i="10"/>
  <c r="C13" i="12" s="1"/>
  <c r="C21" i="6"/>
  <c r="C8" i="12" s="1"/>
  <c r="C25" i="5"/>
  <c r="C7" i="12" s="1"/>
  <c r="C10" i="13"/>
  <c r="C12" i="12" s="1"/>
  <c r="C24" i="9"/>
  <c r="C11" i="12" s="1"/>
  <c r="C16" i="8"/>
  <c r="C10" i="12" s="1"/>
  <c r="C12" i="7"/>
  <c r="C9" i="12" s="1"/>
  <c r="C18" i="4"/>
  <c r="C6" i="12" s="1"/>
  <c r="C18" i="3"/>
  <c r="C5" i="12" s="1"/>
  <c r="C11" i="2"/>
  <c r="C4" i="12" s="1"/>
  <c r="B14" i="12" l="1"/>
  <c r="C14" i="12"/>
  <c r="C17" i="12" s="1"/>
  <c r="B17" i="12" l="1"/>
  <c r="D24" i="9"/>
  <c r="D11" i="12" s="1"/>
  <c r="D11" i="4"/>
  <c r="D11" i="2"/>
  <c r="D4" i="12" s="1"/>
  <c r="D17" i="10"/>
  <c r="D13" i="12" s="1"/>
  <c r="D10" i="13"/>
  <c r="D12" i="12" s="1"/>
  <c r="D16" i="8"/>
  <c r="D10" i="12" s="1"/>
  <c r="D12" i="7"/>
  <c r="D9" i="12" s="1"/>
  <c r="D21" i="6"/>
  <c r="D8" i="12" s="1"/>
  <c r="E21" i="6"/>
  <c r="D25" i="5"/>
  <c r="D7" i="12" s="1"/>
  <c r="D15" i="4"/>
  <c r="D6" i="4"/>
  <c r="D5" i="4"/>
  <c r="D15" i="3"/>
  <c r="D13" i="3"/>
  <c r="D12" i="3"/>
  <c r="D11" i="3"/>
  <c r="D10" i="3"/>
  <c r="D18" i="4" l="1"/>
  <c r="D6" i="12" s="1"/>
  <c r="D18" i="3"/>
  <c r="D5" i="12" s="1"/>
  <c r="E16" i="8"/>
  <c r="E10" i="12" s="1"/>
  <c r="E12" i="7"/>
  <c r="E9" i="12" s="1"/>
  <c r="E8" i="12"/>
  <c r="E18" i="4"/>
  <c r="E6" i="12" s="1"/>
  <c r="E25" i="5"/>
  <c r="E7" i="12" s="1"/>
  <c r="E24" i="9"/>
  <c r="E11" i="12" s="1"/>
  <c r="E17" i="10"/>
  <c r="E13" i="12" s="1"/>
  <c r="E10" i="13"/>
  <c r="E12" i="12" s="1"/>
  <c r="E18" i="3"/>
  <c r="E5" i="12" s="1"/>
  <c r="E11" i="2"/>
  <c r="E4" i="12" s="1"/>
  <c r="D14" i="12" l="1"/>
  <c r="D17" i="12" s="1"/>
  <c r="E14" i="12"/>
  <c r="E17" i="12" s="1"/>
  <c r="F17" i="10" l="1"/>
  <c r="F13" i="12" s="1"/>
  <c r="F10" i="13"/>
  <c r="F12" i="12" s="1"/>
  <c r="F24" i="9"/>
  <c r="F11" i="12" s="1"/>
  <c r="F16" i="8"/>
  <c r="F10" i="12" s="1"/>
  <c r="F12" i="7"/>
  <c r="F9" i="12" s="1"/>
  <c r="F21" i="6"/>
  <c r="F8" i="12" s="1"/>
  <c r="F25" i="5"/>
  <c r="F7" i="12" s="1"/>
  <c r="F18" i="4"/>
  <c r="F6" i="12" s="1"/>
  <c r="F18" i="3"/>
  <c r="F5" i="12" s="1"/>
  <c r="F11" i="2"/>
  <c r="F4" i="12" s="1"/>
  <c r="F14" i="12" l="1"/>
  <c r="F17" i="12" s="1"/>
  <c r="G16" i="12" l="1"/>
  <c r="G21" i="9" l="1"/>
  <c r="G15" i="12" l="1"/>
  <c r="G24" i="9" l="1"/>
  <c r="G11" i="12" s="1"/>
  <c r="G16" i="8"/>
  <c r="G10" i="12" s="1"/>
  <c r="G10" i="13" l="1"/>
  <c r="G12" i="12" s="1"/>
  <c r="G17" i="10"/>
  <c r="G13" i="12" s="1"/>
  <c r="G12" i="7"/>
  <c r="G9" i="12" s="1"/>
  <c r="G21" i="6"/>
  <c r="G8" i="12" s="1"/>
  <c r="G25" i="5"/>
  <c r="G7" i="12" s="1"/>
  <c r="G18" i="4"/>
  <c r="G6" i="12" s="1"/>
  <c r="G18" i="3"/>
  <c r="G5" i="12" s="1"/>
  <c r="G11" i="2"/>
  <c r="G4" i="12" s="1"/>
  <c r="G14" i="12" l="1"/>
  <c r="H17" i="10"/>
  <c r="G17" i="12" l="1"/>
  <c r="H16" i="8"/>
  <c r="H12" i="7"/>
  <c r="H21" i="6"/>
  <c r="H25" i="5"/>
  <c r="H18" i="4"/>
  <c r="H11" i="2"/>
  <c r="H13" i="12" l="1"/>
  <c r="H10" i="13"/>
  <c r="H12" i="12" s="1"/>
  <c r="H24" i="9"/>
  <c r="H11" i="12" s="1"/>
  <c r="H10" i="12"/>
  <c r="H9" i="12"/>
  <c r="H8" i="12"/>
  <c r="H7" i="12"/>
  <c r="H6" i="12"/>
  <c r="H18" i="3"/>
  <c r="H5" i="12" s="1"/>
  <c r="H4" i="12"/>
  <c r="J17" i="10"/>
  <c r="J13" i="12" s="1"/>
  <c r="I17" i="10"/>
  <c r="I13" i="12" s="1"/>
  <c r="I10" i="13"/>
  <c r="I12" i="12" s="1"/>
  <c r="I24" i="9"/>
  <c r="I11" i="12" s="1"/>
  <c r="I16" i="8"/>
  <c r="I10" i="12" s="1"/>
  <c r="I12" i="7"/>
  <c r="I9" i="12" s="1"/>
  <c r="I21" i="6"/>
  <c r="I8" i="12" s="1"/>
  <c r="I25" i="5"/>
  <c r="I7" i="12" s="1"/>
  <c r="I18" i="4"/>
  <c r="I6" i="12" s="1"/>
  <c r="I18" i="3"/>
  <c r="I5" i="12" s="1"/>
  <c r="I11" i="2"/>
  <c r="I4" i="12" s="1"/>
  <c r="J25" i="5"/>
  <c r="J7" i="12" s="1"/>
  <c r="J11" i="2"/>
  <c r="J4" i="12" s="1"/>
  <c r="J18" i="3"/>
  <c r="J5" i="12" s="1"/>
  <c r="J18" i="4"/>
  <c r="J6" i="12" s="1"/>
  <c r="J21" i="6"/>
  <c r="J8" i="12" s="1"/>
  <c r="J12" i="7"/>
  <c r="J9" i="12" s="1"/>
  <c r="J16" i="8"/>
  <c r="J10" i="12" s="1"/>
  <c r="J24" i="9"/>
  <c r="J11" i="12" s="1"/>
  <c r="J10" i="13"/>
  <c r="J12" i="12" s="1"/>
  <c r="K25" i="5"/>
  <c r="K7" i="12" s="1"/>
  <c r="K21" i="6"/>
  <c r="K8" i="12" s="1"/>
  <c r="K12" i="7"/>
  <c r="K9" i="12"/>
  <c r="K16" i="8"/>
  <c r="K10" i="12" s="1"/>
  <c r="K24" i="9"/>
  <c r="K11" i="12" s="1"/>
  <c r="K10" i="13"/>
  <c r="K12" i="12" s="1"/>
  <c r="K17" i="10"/>
  <c r="K13" i="12" s="1"/>
  <c r="Z14" i="12"/>
  <c r="Z17" i="12" s="1"/>
  <c r="Y14" i="12"/>
  <c r="Y17" i="12" s="1"/>
  <c r="X14" i="12"/>
  <c r="X17" i="12" s="1"/>
  <c r="W14" i="12"/>
  <c r="W17" i="12" s="1"/>
  <c r="V14" i="12"/>
  <c r="V17" i="12" s="1"/>
  <c r="U14" i="12"/>
  <c r="U17" i="12" s="1"/>
  <c r="T14" i="12"/>
  <c r="T17" i="12" s="1"/>
  <c r="S14" i="12"/>
  <c r="S17" i="12" s="1"/>
  <c r="R11" i="2"/>
  <c r="R4" i="12" s="1"/>
  <c r="R18" i="3"/>
  <c r="R5" i="12" s="1"/>
  <c r="Q14" i="12"/>
  <c r="Q17" i="12" s="1"/>
  <c r="P25" i="5"/>
  <c r="P7" i="12" s="1"/>
  <c r="P12" i="7"/>
  <c r="P9" i="12" s="1"/>
  <c r="P11" i="12"/>
  <c r="O25" i="5"/>
  <c r="O7" i="12" s="1"/>
  <c r="O12" i="7"/>
  <c r="O9" i="12" s="1"/>
  <c r="O16" i="8"/>
  <c r="O10" i="12" s="1"/>
  <c r="O24" i="9"/>
  <c r="O11" i="12" s="1"/>
  <c r="N17" i="10"/>
  <c r="N13" i="12" s="1"/>
  <c r="N18" i="3"/>
  <c r="N5" i="12" s="1"/>
  <c r="N18" i="4"/>
  <c r="N6" i="12" s="1"/>
  <c r="N25" i="5"/>
  <c r="N7" i="12" s="1"/>
  <c r="N21" i="6"/>
  <c r="N8" i="12" s="1"/>
  <c r="N12" i="7"/>
  <c r="N9" i="12" s="1"/>
  <c r="N16" i="8"/>
  <c r="N10" i="12"/>
  <c r="N24" i="9"/>
  <c r="N11" i="12" s="1"/>
  <c r="N10" i="13"/>
  <c r="N12" i="12" s="1"/>
  <c r="M25" i="5"/>
  <c r="M7" i="12"/>
  <c r="M18" i="3"/>
  <c r="M5" i="12" s="1"/>
  <c r="M18" i="4"/>
  <c r="M6" i="12" s="1"/>
  <c r="M12" i="7"/>
  <c r="M9" i="12" s="1"/>
  <c r="M16" i="8"/>
  <c r="M10" i="12" s="1"/>
  <c r="M24" i="9"/>
  <c r="M11" i="12" s="1"/>
  <c r="M10" i="13"/>
  <c r="M12" i="12" s="1"/>
  <c r="L17" i="10"/>
  <c r="L13" i="12" s="1"/>
  <c r="L11" i="2"/>
  <c r="L4" i="12" s="1"/>
  <c r="L18" i="3"/>
  <c r="L5" i="12" s="1"/>
  <c r="L18" i="4"/>
  <c r="L6" i="12" s="1"/>
  <c r="L25" i="5"/>
  <c r="L7" i="12" s="1"/>
  <c r="L21" i="6"/>
  <c r="L8" i="12" s="1"/>
  <c r="L12" i="7"/>
  <c r="L9" i="12" s="1"/>
  <c r="L16" i="8"/>
  <c r="L10" i="12"/>
  <c r="L24" i="9"/>
  <c r="L11" i="12" s="1"/>
  <c r="L10" i="13"/>
  <c r="L12" i="12" s="1"/>
  <c r="K18" i="4"/>
  <c r="K6" i="12" s="1"/>
  <c r="K18" i="3"/>
  <c r="K5" i="12" s="1"/>
  <c r="K11" i="2"/>
  <c r="K4" i="12" s="1"/>
  <c r="M17" i="10"/>
  <c r="M21" i="6"/>
  <c r="M8" i="12" s="1"/>
  <c r="M11" i="2"/>
  <c r="M4" i="12" s="1"/>
  <c r="O17" i="10"/>
  <c r="O21" i="6"/>
  <c r="O8" i="12" s="1"/>
  <c r="O18" i="4"/>
  <c r="O6" i="12" s="1"/>
  <c r="O10" i="13"/>
  <c r="O12" i="12" s="1"/>
  <c r="O18" i="3"/>
  <c r="O5" i="12" s="1"/>
  <c r="O11" i="2"/>
  <c r="O4" i="12" s="1"/>
  <c r="N11" i="2"/>
  <c r="P10" i="13"/>
  <c r="P12" i="12" s="1"/>
  <c r="P16" i="8"/>
  <c r="P10" i="12" s="1"/>
  <c r="P21" i="6"/>
  <c r="P8" i="12" s="1"/>
  <c r="P18" i="4"/>
  <c r="P6" i="12" s="1"/>
  <c r="P18" i="3"/>
  <c r="P11" i="2"/>
  <c r="Q10" i="13"/>
  <c r="R10" i="13"/>
  <c r="Q24" i="9"/>
  <c r="R24" i="9"/>
  <c r="Q16" i="8"/>
  <c r="R16" i="8"/>
  <c r="Q12" i="7"/>
  <c r="R12" i="7"/>
  <c r="Q21" i="6"/>
  <c r="R21" i="6"/>
  <c r="Q25" i="5"/>
  <c r="R25" i="5"/>
  <c r="Q18" i="4"/>
  <c r="R18" i="4"/>
  <c r="Q18" i="3"/>
  <c r="Q11" i="2"/>
  <c r="Z17" i="10"/>
  <c r="Y17" i="10"/>
  <c r="X17" i="10"/>
  <c r="W17" i="10"/>
  <c r="V17" i="10"/>
  <c r="U17" i="10"/>
  <c r="T17" i="10"/>
  <c r="S17" i="10"/>
  <c r="Z24" i="9"/>
  <c r="Y24" i="9"/>
  <c r="X24" i="9"/>
  <c r="W24" i="9"/>
  <c r="V24" i="9"/>
  <c r="U24" i="9"/>
  <c r="T24" i="9"/>
  <c r="S24" i="9"/>
  <c r="Z11" i="2"/>
  <c r="Y11" i="2"/>
  <c r="X11" i="2"/>
  <c r="W11" i="2"/>
  <c r="V11" i="2"/>
  <c r="U11" i="2"/>
  <c r="T11" i="2"/>
  <c r="S11" i="2"/>
  <c r="R14" i="12" l="1"/>
  <c r="R17" i="12" s="1"/>
  <c r="P14" i="12"/>
  <c r="P17" i="12" s="1"/>
  <c r="J14" i="12"/>
  <c r="J16" i="12" s="1"/>
  <c r="O14" i="12"/>
  <c r="O17" i="12" s="1"/>
  <c r="H14" i="12"/>
  <c r="L14" i="12"/>
  <c r="L17" i="12" s="1"/>
  <c r="N14" i="12"/>
  <c r="N17" i="12" s="1"/>
  <c r="I14" i="12"/>
  <c r="I17" i="12" s="1"/>
  <c r="K14" i="12"/>
  <c r="K17" i="12" s="1"/>
  <c r="M14" i="12"/>
  <c r="M17" i="12" s="1"/>
  <c r="H17" i="12" l="1"/>
</calcChain>
</file>

<file path=xl/sharedStrings.xml><?xml version="1.0" encoding="utf-8"?>
<sst xmlns="http://schemas.openxmlformats.org/spreadsheetml/2006/main" count="363" uniqueCount="202">
  <si>
    <t>PROVINCE</t>
  </si>
  <si>
    <t>DIOCESE</t>
  </si>
  <si>
    <t>Alabama</t>
  </si>
  <si>
    <t>Alaska</t>
  </si>
  <si>
    <t>Albany</t>
  </si>
  <si>
    <t>Arizona</t>
  </si>
  <si>
    <t>Arkansas</t>
  </si>
  <si>
    <t>Atlanta</t>
  </si>
  <si>
    <t>Bethlehem</t>
  </si>
  <si>
    <t>California</t>
  </si>
  <si>
    <t>Central Florida</t>
  </si>
  <si>
    <t>Central Gulf Coast</t>
  </si>
  <si>
    <t>Central New York</t>
  </si>
  <si>
    <t>Central Pennsylvania</t>
  </si>
  <si>
    <t>Chicago</t>
  </si>
  <si>
    <t>Churches in Europe</t>
  </si>
  <si>
    <t>Colombia</t>
  </si>
  <si>
    <t>Colorado</t>
  </si>
  <si>
    <t>Connecticut</t>
  </si>
  <si>
    <t>Costa Rica</t>
  </si>
  <si>
    <t>Dallas</t>
  </si>
  <si>
    <t>Delaware</t>
  </si>
  <si>
    <t>Dominican Republic</t>
  </si>
  <si>
    <t>East Carolina</t>
  </si>
  <si>
    <t>East Tennessee</t>
  </si>
  <si>
    <t>Eastern Michigan</t>
  </si>
  <si>
    <t>Eastern Oregon</t>
  </si>
  <si>
    <t>Easton</t>
  </si>
  <si>
    <t>Eau Claire</t>
  </si>
  <si>
    <t>Ecuador-Central</t>
  </si>
  <si>
    <t>Ecuador-Litoral</t>
  </si>
  <si>
    <t>El Camino Real</t>
  </si>
  <si>
    <t>Florida</t>
  </si>
  <si>
    <t>Fond Du Lac</t>
  </si>
  <si>
    <t>Georgia</t>
  </si>
  <si>
    <t>Guatemala</t>
  </si>
  <si>
    <t>Haiti</t>
  </si>
  <si>
    <t>Hawaii</t>
  </si>
  <si>
    <t>Honduras</t>
  </si>
  <si>
    <t>Idaho</t>
  </si>
  <si>
    <t>Indianapolis</t>
  </si>
  <si>
    <t>Iowa</t>
  </si>
  <si>
    <t>Kansas</t>
  </si>
  <si>
    <t>Kentucky</t>
  </si>
  <si>
    <t>Lexington</t>
  </si>
  <si>
    <t>Liberia</t>
  </si>
  <si>
    <t>Long Island</t>
  </si>
  <si>
    <t>Los Angeles</t>
  </si>
  <si>
    <t>Louisiana</t>
  </si>
  <si>
    <t>Maine</t>
  </si>
  <si>
    <t>Maryland</t>
  </si>
  <si>
    <t>Massachusetts</t>
  </si>
  <si>
    <t>Michigan</t>
  </si>
  <si>
    <t>Micronesia</t>
  </si>
  <si>
    <t>Milwaukee</t>
  </si>
  <si>
    <t>Minnesota</t>
  </si>
  <si>
    <t>Mississippi</t>
  </si>
  <si>
    <t>Missouri</t>
  </si>
  <si>
    <t>Montana</t>
  </si>
  <si>
    <t>Nebraska</t>
  </si>
  <si>
    <t>Nevada</t>
  </si>
  <si>
    <t>New Hampshire</t>
  </si>
  <si>
    <t>New Jersey</t>
  </si>
  <si>
    <t>New York</t>
  </si>
  <si>
    <t>Newark</t>
  </si>
  <si>
    <t>North Carolina</t>
  </si>
  <si>
    <t>North Dakota</t>
  </si>
  <si>
    <t>Northern California</t>
  </si>
  <si>
    <t>Northern Indiana</t>
  </si>
  <si>
    <t>Northern Michigan</t>
  </si>
  <si>
    <t>Northwest Texas</t>
  </si>
  <si>
    <t>Northwestern Pennsylvania</t>
  </si>
  <si>
    <t>Ohio</t>
  </si>
  <si>
    <t>Oklahoma</t>
  </si>
  <si>
    <t>Olympia</t>
  </si>
  <si>
    <t>Oregon</t>
  </si>
  <si>
    <t>Panama</t>
  </si>
  <si>
    <t>Pennsylvania</t>
  </si>
  <si>
    <t>Pittsburgh</t>
  </si>
  <si>
    <t>Puerto Rico</t>
  </si>
  <si>
    <t>Quincy</t>
  </si>
  <si>
    <t>Rhode Island</t>
  </si>
  <si>
    <t>Rio Grande</t>
  </si>
  <si>
    <t>Rochester</t>
  </si>
  <si>
    <t>San Diego</t>
  </si>
  <si>
    <t>San Joaquin</t>
  </si>
  <si>
    <t>South Carolina</t>
  </si>
  <si>
    <t>South Dakota</t>
  </si>
  <si>
    <t>Southeast Florida</t>
  </si>
  <si>
    <t>Southern Ohio</t>
  </si>
  <si>
    <t>Southern Virginia</t>
  </si>
  <si>
    <t>Southwest Florida</t>
  </si>
  <si>
    <t>Southwestern Virginia</t>
  </si>
  <si>
    <t>Spokane</t>
  </si>
  <si>
    <t>Springfield</t>
  </si>
  <si>
    <t>Taiwan</t>
  </si>
  <si>
    <t>Tennessee</t>
  </si>
  <si>
    <t>Texas</t>
  </si>
  <si>
    <t>Upper South Carolina</t>
  </si>
  <si>
    <t>Uruguay</t>
  </si>
  <si>
    <t>Utah</t>
  </si>
  <si>
    <t>Vermont</t>
  </si>
  <si>
    <t>Virgin Islands</t>
  </si>
  <si>
    <t>Virginia</t>
  </si>
  <si>
    <t>Washington</t>
  </si>
  <si>
    <t>West Missouri</t>
  </si>
  <si>
    <t>West Tennessee</t>
  </si>
  <si>
    <t>West Texas</t>
  </si>
  <si>
    <t>West Virginia</t>
  </si>
  <si>
    <t>Western Kansas</t>
  </si>
  <si>
    <t>Western Louisiana</t>
  </si>
  <si>
    <t>Western Massachusetts</t>
  </si>
  <si>
    <t>Western Michigan</t>
  </si>
  <si>
    <t>Western New York</t>
  </si>
  <si>
    <t>Western North Carolina</t>
  </si>
  <si>
    <t>Wyoming</t>
  </si>
  <si>
    <t>Province 1</t>
  </si>
  <si>
    <t>Province 1 Total</t>
  </si>
  <si>
    <t>Province 2</t>
  </si>
  <si>
    <t>Province 2 Total</t>
  </si>
  <si>
    <t>Province 3</t>
  </si>
  <si>
    <t>Province 3 Total</t>
  </si>
  <si>
    <t>Province 4</t>
  </si>
  <si>
    <t>Province 4 Total</t>
  </si>
  <si>
    <t>Province 5</t>
  </si>
  <si>
    <t>Province 5 Total</t>
  </si>
  <si>
    <t>Province 6</t>
  </si>
  <si>
    <t>Province 6 Total</t>
  </si>
  <si>
    <t>Province 7</t>
  </si>
  <si>
    <t>Province 7 Total</t>
  </si>
  <si>
    <t>Province 8</t>
  </si>
  <si>
    <t>Province 8 Total</t>
  </si>
  <si>
    <t>Province 9</t>
  </si>
  <si>
    <t>Province 9 Total</t>
  </si>
  <si>
    <t>Other Provinces</t>
  </si>
  <si>
    <t>Other Provinces Total</t>
  </si>
  <si>
    <t>2008</t>
  </si>
  <si>
    <t>2009</t>
  </si>
  <si>
    <t>2013</t>
  </si>
  <si>
    <t>2012</t>
  </si>
  <si>
    <t>2011</t>
  </si>
  <si>
    <t>2010</t>
  </si>
  <si>
    <t>*</t>
  </si>
  <si>
    <t>*Separate Data Not available</t>
  </si>
  <si>
    <t>Province of Mexico</t>
  </si>
  <si>
    <t>2014</t>
  </si>
  <si>
    <t>0*</t>
  </si>
  <si>
    <t>*Note: SD 2014 is actually $7,955 and 2013 $8835, both checks were received in 2014.</t>
  </si>
  <si>
    <t>*Note: Western NY: The final check for 2013 was received after the books were closed.  Therefore, the increase is due to the $16,578.66 which was 2013 but is deposited in 2014.</t>
  </si>
  <si>
    <t>DFMS Staff</t>
  </si>
  <si>
    <t>0**</t>
  </si>
  <si>
    <t>**Note: The Virgin Islands sent one check for $10,353.49 for the triennium however it was not received until February 2015 so it is included in the 2015 ingathering</t>
  </si>
  <si>
    <t>2015</t>
  </si>
  <si>
    <t>Venezula</t>
  </si>
  <si>
    <t>General Convention</t>
  </si>
  <si>
    <t>Navajoland</t>
  </si>
  <si>
    <t>Total Ingathering</t>
  </si>
  <si>
    <t>Please note: Louisiana donation for 2016 includes 2014 and 2015 funds</t>
  </si>
  <si>
    <t>2016</t>
  </si>
  <si>
    <t>ECW</t>
  </si>
  <si>
    <t>2017</t>
  </si>
  <si>
    <t>Total Granted</t>
  </si>
  <si>
    <t>Armed Forces/Chaplains</t>
  </si>
  <si>
    <t>*W. Mass - 2017 total 10,110.85 - arrived on 1/12/18 so in the 2018 amount.</t>
  </si>
  <si>
    <t>2018</t>
  </si>
  <si>
    <t>Trust Funds &amp; Returned Grant Monies</t>
  </si>
  <si>
    <t>Emery Trust (335)*</t>
  </si>
  <si>
    <t>2019</t>
  </si>
  <si>
    <t>UTO/Camino Challenge</t>
  </si>
  <si>
    <t>Diocese</t>
  </si>
  <si>
    <t>0</t>
  </si>
  <si>
    <t>Province 3 ECW</t>
  </si>
  <si>
    <t>Province 8 ECW</t>
  </si>
  <si>
    <t>2020</t>
  </si>
  <si>
    <t>2021</t>
  </si>
  <si>
    <t>Fort Worth/North Texas</t>
  </si>
  <si>
    <t>2022</t>
  </si>
  <si>
    <t>2023</t>
  </si>
  <si>
    <t>Cuba</t>
  </si>
  <si>
    <t>El Salvador</t>
  </si>
  <si>
    <t>*In 2018, The UTO Staff found the Emery Trust which has not been disbursed since 2006. The Board worked with Executive Council to establish a way to utilize the Trust again as a grant. Prior to 2005, these funds show up as a part of the Ingathering as Trust Fund Income and were awarded as "Gifts to Missionaries". For full transparency, the trust will now appear on the report as a separate line and will be granted along with the annual grants and marked as the Emery Trust Award.</t>
  </si>
  <si>
    <t>Note: A portion of the Fond du Lac amount for 2022 will appear in the 2023 count.</t>
  </si>
  <si>
    <t>**Note: Colorado switched in 2014 from using the ECW checkbook to direct submission of parish ingathering checks, but some got caught in the switch, this should be resolved but it caused a spike in their amount given.</t>
  </si>
  <si>
    <t>Anonymous</t>
  </si>
  <si>
    <t>2024</t>
  </si>
  <si>
    <t>UTO Contributions 2000 to 2024: Province 3</t>
  </si>
  <si>
    <t>UTO Contributions 2000 to 2024: Province 1</t>
  </si>
  <si>
    <t>UTO Contributions 2000 to 2024: Province 2</t>
  </si>
  <si>
    <t>UTO Contributions 2000 to 2024: Province 4</t>
  </si>
  <si>
    <t>UTO Contributions 2000 to 2024: Province 5</t>
  </si>
  <si>
    <t>Great Lakes</t>
  </si>
  <si>
    <t>Wisconsin</t>
  </si>
  <si>
    <t>UTO Contributions 2000 to 2024: Province 6</t>
  </si>
  <si>
    <t>UTO Contributions 2000 to 2024: Province 7</t>
  </si>
  <si>
    <t>UTO Contributions 2000 to 2024: Province 8</t>
  </si>
  <si>
    <t>UTO Contributions 2000 to 2024: Province 9</t>
  </si>
  <si>
    <t>ECW Province II</t>
  </si>
  <si>
    <t>EMM</t>
  </si>
  <si>
    <t>***</t>
  </si>
  <si>
    <t xml:space="preserve">***Note: Puerto Rico sent their Ingathering Checks in time for the deadline, however, due to an error on the check they were not counted in 2024 but will be counted in 2025. </t>
  </si>
  <si>
    <t>UTO Contributions 2000 to 2024: Provincial &amp; Grand Totals</t>
  </si>
  <si>
    <t>UTO Contributions 2000 to 2024: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</si>
</sst>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1">
    <font>
      <sz val="10"/>
      <name val="Arial"/>
      <charset val="204"/>
    </font>
    <font>
      <sz val="10"/>
      <name val="Arial"/>
      <family val="2"/>
    </font>
    <font>
      <sz val="8"/>
      <name val="Arial"/>
      <family val="2"/>
      <charset val="204"/>
    </font>
    <font>
      <b/>
      <sz val="8"/>
      <name val="Arial"/>
      <family val="2"/>
      <charset val="204"/>
    </font>
    <font>
      <b/>
      <sz val="10"/>
      <name val="Arial"/>
      <family val="2"/>
      <charset val="204"/>
    </font>
    <font>
      <sz val="10"/>
      <name val="Arial"/>
      <family val="2"/>
    </font>
    <font>
      <sz val="10"/>
      <name val="Avenir Next Regular"/>
    </font>
    <font>
      <sz val="9"/>
      <name val="Avenir Next Regular"/>
    </font>
    <font>
      <sz val="8"/>
      <name val="Avenir Next Regular"/>
    </font>
    <font>
      <b/>
      <sz val="12"/>
      <color rgb="FF0070C0"/>
      <name val="Avenir Next Regular"/>
    </font>
    <font>
      <b/>
      <u/>
      <sz val="10"/>
      <name val="Avenir Next Regular"/>
    </font>
    <font>
      <b/>
      <sz val="10"/>
      <name val="Avenir Next Regular"/>
    </font>
    <font>
      <sz val="10"/>
      <color theme="7" tint="-0.249977111117893"/>
      <name val="Avenir Next Regular"/>
    </font>
    <font>
      <sz val="10"/>
      <color theme="1"/>
      <name val="Avenir Next Regular"/>
    </font>
    <font>
      <sz val="10"/>
      <color rgb="FFFF6600"/>
      <name val="Avenir Next Regular"/>
    </font>
    <font>
      <b/>
      <sz val="16"/>
      <color rgb="FF0070C0"/>
      <name val="Avenir Next Regular"/>
    </font>
    <font>
      <b/>
      <u/>
      <sz val="10"/>
      <color theme="1"/>
      <name val="Avenir Next Regular"/>
    </font>
    <font>
      <b/>
      <sz val="10"/>
      <color theme="1"/>
      <name val="Avenir Next Regular"/>
    </font>
    <font>
      <b/>
      <sz val="10"/>
      <color rgb="FFFF0000"/>
      <name val="Avenir Next Regular"/>
    </font>
    <font>
      <sz val="10"/>
      <color rgb="FFFF0000"/>
      <name val="Arial"/>
      <family val="2"/>
    </font>
    <font>
      <b/>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
    <border>
      <left/>
      <right/>
      <top/>
      <bottom/>
      <diagonal/>
    </border>
    <border>
      <left/>
      <right/>
      <top/>
      <bottom style="thin">
        <color indexed="64"/>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102">
    <xf numFmtId="0" fontId="0" fillId="0" borderId="0" xfId="0"/>
    <xf numFmtId="1" fontId="3" fillId="0" borderId="0" xfId="0" applyNumberFormat="1" applyFont="1"/>
    <xf numFmtId="0" fontId="4" fillId="0" borderId="0" xfId="0" applyFont="1"/>
    <xf numFmtId="0" fontId="5" fillId="0" borderId="0" xfId="0" applyFont="1"/>
    <xf numFmtId="0" fontId="1" fillId="0" borderId="0" xfId="0" applyFont="1"/>
    <xf numFmtId="4" fontId="3" fillId="0" borderId="0" xfId="0" applyNumberFormat="1" applyFont="1"/>
    <xf numFmtId="4" fontId="2" fillId="0" borderId="0" xfId="0" applyNumberFormat="1" applyFont="1"/>
    <xf numFmtId="4" fontId="0" fillId="0" borderId="0" xfId="0" applyNumberFormat="1"/>
    <xf numFmtId="4" fontId="3" fillId="0" borderId="0" xfId="1" applyNumberFormat="1" applyFont="1"/>
    <xf numFmtId="1" fontId="2" fillId="0" borderId="0" xfId="0" applyNumberFormat="1" applyFont="1"/>
    <xf numFmtId="0" fontId="2" fillId="0" borderId="0" xfId="0" applyFont="1"/>
    <xf numFmtId="4" fontId="5" fillId="0" borderId="0" xfId="0" applyNumberFormat="1" applyFont="1"/>
    <xf numFmtId="4" fontId="4" fillId="0" borderId="0" xfId="0" applyNumberFormat="1" applyFont="1"/>
    <xf numFmtId="4" fontId="6" fillId="0" borderId="0" xfId="0" applyNumberFormat="1" applyFont="1"/>
    <xf numFmtId="4" fontId="7" fillId="0" borderId="0" xfId="0" applyNumberFormat="1" applyFont="1"/>
    <xf numFmtId="0" fontId="6" fillId="0" borderId="0" xfId="0" applyFont="1"/>
    <xf numFmtId="49" fontId="10" fillId="0" borderId="0" xfId="0" applyNumberFormat="1" applyFont="1"/>
    <xf numFmtId="4" fontId="10" fillId="0" borderId="0" xfId="0" applyNumberFormat="1" applyFont="1"/>
    <xf numFmtId="1" fontId="10" fillId="0" borderId="0" xfId="1" applyNumberFormat="1" applyFont="1" applyAlignment="1">
      <alignment horizontal="center"/>
    </xf>
    <xf numFmtId="1" fontId="6" fillId="0" borderId="0" xfId="0" applyNumberFormat="1" applyFont="1"/>
    <xf numFmtId="4" fontId="6" fillId="0" borderId="0" xfId="1" applyNumberFormat="1" applyFont="1" applyBorder="1"/>
    <xf numFmtId="4" fontId="6" fillId="0" borderId="0" xfId="1" applyNumberFormat="1" applyFont="1"/>
    <xf numFmtId="1" fontId="6" fillId="0" borderId="1" xfId="0" applyNumberFormat="1" applyFont="1" applyBorder="1"/>
    <xf numFmtId="4" fontId="6" fillId="0" borderId="1" xfId="0" applyNumberFormat="1" applyFont="1" applyBorder="1"/>
    <xf numFmtId="4" fontId="6" fillId="0" borderId="1" xfId="1" applyNumberFormat="1" applyFont="1" applyBorder="1"/>
    <xf numFmtId="1" fontId="11" fillId="0" borderId="0" xfId="0" applyNumberFormat="1" applyFont="1"/>
    <xf numFmtId="4" fontId="11" fillId="0" borderId="0" xfId="0" applyNumberFormat="1" applyFont="1"/>
    <xf numFmtId="4" fontId="11" fillId="0" borderId="0" xfId="1" applyNumberFormat="1" applyFont="1"/>
    <xf numFmtId="4" fontId="10" fillId="0" borderId="0" xfId="1" applyNumberFormat="1" applyFont="1" applyAlignment="1">
      <alignment horizontal="center"/>
    </xf>
    <xf numFmtId="4" fontId="11" fillId="0" borderId="0" xfId="1" applyNumberFormat="1" applyFont="1" applyBorder="1"/>
    <xf numFmtId="49" fontId="10" fillId="0" borderId="0" xfId="1" applyNumberFormat="1" applyFont="1" applyAlignment="1">
      <alignment horizontal="center"/>
    </xf>
    <xf numFmtId="49" fontId="12" fillId="0" borderId="0" xfId="0" applyNumberFormat="1" applyFont="1"/>
    <xf numFmtId="4" fontId="12" fillId="0" borderId="0" xfId="0" applyNumberFormat="1" applyFont="1"/>
    <xf numFmtId="4" fontId="13" fillId="0" borderId="0" xfId="0" applyNumberFormat="1" applyFont="1" applyAlignment="1">
      <alignment horizontal="right"/>
    </xf>
    <xf numFmtId="4" fontId="14" fillId="0" borderId="0" xfId="0" applyNumberFormat="1" applyFont="1"/>
    <xf numFmtId="4" fontId="14" fillId="0" borderId="0" xfId="1" applyNumberFormat="1" applyFont="1" applyAlignment="1">
      <alignment horizontal="center"/>
    </xf>
    <xf numFmtId="1" fontId="6" fillId="0" borderId="2" xfId="0" applyNumberFormat="1" applyFont="1" applyBorder="1"/>
    <xf numFmtId="4" fontId="6" fillId="0" borderId="2" xfId="0" applyNumberFormat="1" applyFont="1" applyBorder="1"/>
    <xf numFmtId="4" fontId="6" fillId="0" borderId="2" xfId="1" applyNumberFormat="1" applyFont="1" applyBorder="1"/>
    <xf numFmtId="4" fontId="6" fillId="0" borderId="0" xfId="1" applyNumberFormat="1" applyFont="1" applyFill="1" applyBorder="1"/>
    <xf numFmtId="4" fontId="6" fillId="0" borderId="0" xfId="1" applyNumberFormat="1" applyFont="1" applyFill="1"/>
    <xf numFmtId="4" fontId="6" fillId="0" borderId="1" xfId="1" applyNumberFormat="1" applyFont="1" applyFill="1" applyBorder="1"/>
    <xf numFmtId="1" fontId="8" fillId="0" borderId="0" xfId="0" applyNumberFormat="1" applyFont="1"/>
    <xf numFmtId="0" fontId="6" fillId="0" borderId="1" xfId="0" applyFont="1" applyBorder="1"/>
    <xf numFmtId="0" fontId="10" fillId="0" borderId="0" xfId="0" applyFont="1" applyAlignment="1">
      <alignment horizontal="left"/>
    </xf>
    <xf numFmtId="4" fontId="6" fillId="0" borderId="0" xfId="0" applyNumberFormat="1" applyFont="1" applyAlignment="1">
      <alignment horizontal="right"/>
    </xf>
    <xf numFmtId="4" fontId="16" fillId="0" borderId="0" xfId="0" applyNumberFormat="1" applyFont="1"/>
    <xf numFmtId="4" fontId="17" fillId="0" borderId="0" xfId="0" applyNumberFormat="1" applyFont="1"/>
    <xf numFmtId="1" fontId="16" fillId="0" borderId="0" xfId="0" applyNumberFormat="1" applyFont="1" applyAlignment="1">
      <alignment horizontal="left"/>
    </xf>
    <xf numFmtId="4" fontId="13" fillId="0" borderId="0" xfId="0" applyNumberFormat="1" applyFont="1"/>
    <xf numFmtId="4" fontId="13" fillId="0" borderId="2" xfId="0" applyNumberFormat="1" applyFont="1" applyBorder="1"/>
    <xf numFmtId="1" fontId="6" fillId="2" borderId="0" xfId="0" applyNumberFormat="1" applyFont="1" applyFill="1"/>
    <xf numFmtId="4" fontId="13" fillId="2" borderId="0" xfId="0" applyNumberFormat="1" applyFont="1" applyFill="1"/>
    <xf numFmtId="4" fontId="6" fillId="2" borderId="0" xfId="0" applyNumberFormat="1" applyFont="1" applyFill="1"/>
    <xf numFmtId="1" fontId="18" fillId="0" borderId="0" xfId="0" applyNumberFormat="1" applyFont="1"/>
    <xf numFmtId="4" fontId="18" fillId="0" borderId="0" xfId="0" applyNumberFormat="1" applyFont="1"/>
    <xf numFmtId="4" fontId="18" fillId="0" borderId="0" xfId="1" applyNumberFormat="1" applyFont="1" applyFill="1"/>
    <xf numFmtId="0" fontId="19" fillId="0" borderId="0" xfId="0" applyFont="1"/>
    <xf numFmtId="4" fontId="13" fillId="0" borderId="1" xfId="0" applyNumberFormat="1" applyFont="1" applyBorder="1"/>
    <xf numFmtId="4" fontId="1" fillId="0" borderId="0" xfId="0" applyNumberFormat="1" applyFont="1"/>
    <xf numFmtId="1" fontId="13" fillId="0" borderId="0" xfId="0" applyNumberFormat="1" applyFont="1"/>
    <xf numFmtId="39" fontId="6" fillId="0" borderId="0" xfId="0" applyNumberFormat="1" applyFont="1"/>
    <xf numFmtId="39" fontId="13" fillId="0" borderId="0" xfId="0" applyNumberFormat="1" applyFont="1"/>
    <xf numFmtId="39" fontId="6" fillId="0" borderId="2" xfId="0" applyNumberFormat="1" applyFont="1" applyBorder="1"/>
    <xf numFmtId="39" fontId="6" fillId="2" borderId="0" xfId="0" applyNumberFormat="1" applyFont="1" applyFill="1"/>
    <xf numFmtId="39" fontId="12" fillId="0" borderId="0" xfId="0" applyNumberFormat="1" applyFont="1" applyAlignment="1">
      <alignment horizontal="right"/>
    </xf>
    <xf numFmtId="39" fontId="5" fillId="0" borderId="0" xfId="0" applyNumberFormat="1" applyFont="1"/>
    <xf numFmtId="49" fontId="10" fillId="0" borderId="0" xfId="0" applyNumberFormat="1" applyFont="1" applyAlignment="1">
      <alignment horizontal="center"/>
    </xf>
    <xf numFmtId="1" fontId="16" fillId="0" borderId="0" xfId="0" applyNumberFormat="1" applyFont="1" applyAlignment="1">
      <alignment horizontal="center"/>
    </xf>
    <xf numFmtId="1" fontId="10" fillId="0" borderId="0" xfId="0" applyNumberFormat="1" applyFont="1" applyAlignment="1">
      <alignment horizontal="center"/>
    </xf>
    <xf numFmtId="49" fontId="16" fillId="0" borderId="0" xfId="0" applyNumberFormat="1" applyFont="1" applyAlignment="1">
      <alignment horizontal="center"/>
    </xf>
    <xf numFmtId="4" fontId="12" fillId="0" borderId="0" xfId="0" applyNumberFormat="1" applyFont="1" applyAlignment="1">
      <alignment horizontal="right"/>
    </xf>
    <xf numFmtId="4" fontId="8" fillId="0" borderId="0" xfId="0" applyNumberFormat="1" applyFont="1"/>
    <xf numFmtId="39" fontId="6" fillId="0" borderId="1" xfId="0" applyNumberFormat="1" applyFont="1" applyBorder="1"/>
    <xf numFmtId="49" fontId="10" fillId="0" borderId="0" xfId="0" applyNumberFormat="1" applyFont="1" applyAlignment="1">
      <alignment horizontal="center" vertical="center"/>
    </xf>
    <xf numFmtId="4" fontId="10" fillId="0" borderId="0" xfId="0" applyNumberFormat="1" applyFont="1" applyAlignment="1">
      <alignment horizontal="center"/>
    </xf>
    <xf numFmtId="0" fontId="0" fillId="0" borderId="0" xfId="0" applyAlignment="1">
      <alignment horizontal="center"/>
    </xf>
    <xf numFmtId="44" fontId="6" fillId="0" borderId="0" xfId="0" applyNumberFormat="1" applyFont="1"/>
    <xf numFmtId="44" fontId="8" fillId="0" borderId="0" xfId="0" applyNumberFormat="1" applyFont="1"/>
    <xf numFmtId="44" fontId="0" fillId="0" borderId="0" xfId="0" applyNumberFormat="1"/>
    <xf numFmtId="49" fontId="10" fillId="0" borderId="0" xfId="0" applyNumberFormat="1" applyFont="1" applyAlignment="1">
      <alignment horizontal="left"/>
    </xf>
    <xf numFmtId="0" fontId="6" fillId="0" borderId="0" xfId="0" applyFont="1" applyAlignment="1">
      <alignment horizontal="center"/>
    </xf>
    <xf numFmtId="0" fontId="10" fillId="0" borderId="0" xfId="0" applyFont="1" applyAlignment="1">
      <alignment horizontal="center"/>
    </xf>
    <xf numFmtId="1" fontId="0" fillId="0" borderId="0" xfId="0" applyNumberFormat="1" applyAlignment="1">
      <alignment horizontal="center"/>
    </xf>
    <xf numFmtId="1" fontId="10" fillId="0" borderId="0" xfId="0" applyNumberFormat="1" applyFont="1" applyAlignment="1">
      <alignment horizontal="left"/>
    </xf>
    <xf numFmtId="44" fontId="10" fillId="0" borderId="0" xfId="0" applyNumberFormat="1" applyFont="1" applyAlignment="1">
      <alignment horizontal="center"/>
    </xf>
    <xf numFmtId="0" fontId="1" fillId="0" borderId="0" xfId="0" applyFont="1" applyAlignment="1">
      <alignment horizontal="center" wrapText="1"/>
    </xf>
    <xf numFmtId="4" fontId="10" fillId="0" borderId="0" xfId="0" applyNumberFormat="1" applyFont="1" applyAlignment="1">
      <alignment horizontal="left"/>
    </xf>
    <xf numFmtId="2" fontId="10" fillId="0" borderId="0" xfId="0" applyNumberFormat="1" applyFont="1" applyAlignment="1">
      <alignment horizontal="left"/>
    </xf>
    <xf numFmtId="2" fontId="0" fillId="0" borderId="0" xfId="0" applyNumberFormat="1"/>
    <xf numFmtId="4" fontId="6" fillId="3" borderId="0" xfId="0" applyNumberFormat="1" applyFont="1" applyFill="1"/>
    <xf numFmtId="4" fontId="6" fillId="3" borderId="1" xfId="0" applyNumberFormat="1" applyFont="1" applyFill="1" applyBorder="1"/>
    <xf numFmtId="49" fontId="6" fillId="0" borderId="0" xfId="0" applyNumberFormat="1" applyFont="1" applyAlignment="1">
      <alignment horizontal="left"/>
    </xf>
    <xf numFmtId="4" fontId="6" fillId="3" borderId="0" xfId="0" applyNumberFormat="1" applyFont="1" applyFill="1" applyAlignment="1">
      <alignment horizontal="right"/>
    </xf>
    <xf numFmtId="1" fontId="6" fillId="2" borderId="1" xfId="0" applyNumberFormat="1" applyFont="1" applyFill="1" applyBorder="1"/>
    <xf numFmtId="4" fontId="6" fillId="2" borderId="1" xfId="0" applyNumberFormat="1" applyFont="1" applyFill="1" applyBorder="1"/>
    <xf numFmtId="4" fontId="20" fillId="0" borderId="0" xfId="0" applyNumberFormat="1" applyFont="1"/>
    <xf numFmtId="0" fontId="15" fillId="0" borderId="0" xfId="0" applyFont="1" applyAlignment="1">
      <alignment horizontal="center"/>
    </xf>
    <xf numFmtId="1" fontId="2" fillId="0" borderId="0" xfId="0" applyNumberFormat="1" applyFont="1" applyAlignment="1">
      <alignment horizontal="center" wrapText="1"/>
    </xf>
    <xf numFmtId="0" fontId="7" fillId="0" borderId="0" xfId="0" applyFont="1" applyAlignment="1">
      <alignment horizontal="center" wrapText="1"/>
    </xf>
    <xf numFmtId="0" fontId="9" fillId="0" borderId="0" xfId="0" applyFont="1" applyAlignment="1">
      <alignment horizontal="center"/>
    </xf>
    <xf numFmtId="0" fontId="1"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70C0"/>
                </a:solidFill>
                <a:latin typeface="Avenir Next" panose="020B0503020202020204" pitchFamily="34" charset="0"/>
                <a:ea typeface="Arial"/>
                <a:cs typeface="Arial"/>
              </a:defRPr>
            </a:pPr>
            <a:r>
              <a:rPr lang="en-US" sz="1100">
                <a:solidFill>
                  <a:srgbClr val="0070C0"/>
                </a:solidFill>
                <a:latin typeface="Avenir Next" panose="020B0503020202020204" pitchFamily="34" charset="0"/>
              </a:rPr>
              <a:t>UTO Contributions 2000 to 2024: Grand Totals </a:t>
            </a:r>
          </a:p>
        </c:rich>
      </c:tx>
      <c:layout>
        <c:manualLayout>
          <c:xMode val="edge"/>
          <c:yMode val="edge"/>
          <c:x val="0.28860080680229327"/>
          <c:y val="3.2338283663909104E-2"/>
        </c:manualLayout>
      </c:layout>
      <c:overlay val="0"/>
      <c:spPr>
        <a:noFill/>
        <a:ln w="25400">
          <a:noFill/>
        </a:ln>
      </c:spPr>
    </c:title>
    <c:autoTitleDeleted val="0"/>
    <c:plotArea>
      <c:layout>
        <c:manualLayout>
          <c:layoutTarget val="inner"/>
          <c:xMode val="edge"/>
          <c:yMode val="edge"/>
          <c:x val="0.15057283142389524"/>
          <c:y val="0.17661734447232702"/>
          <c:w val="0.82651391162029464"/>
          <c:h val="0.71144451435331724"/>
        </c:manualLayout>
      </c:layout>
      <c:barChart>
        <c:barDir val="col"/>
        <c:grouping val="clustered"/>
        <c:varyColors val="0"/>
        <c:ser>
          <c:idx val="0"/>
          <c:order val="0"/>
          <c:tx>
            <c:strRef>
              <c:f>Summary!$A$17</c:f>
              <c:strCache>
                <c:ptCount val="1"/>
                <c:pt idx="0">
                  <c:v>Total Granted</c:v>
                </c:pt>
              </c:strCache>
            </c:strRef>
          </c:tx>
          <c:spPr>
            <a:solidFill>
              <a:srgbClr val="9999FF"/>
            </a:solidFill>
            <a:ln w="12700">
              <a:solidFill>
                <a:srgbClr val="000000"/>
              </a:solidFill>
              <a:prstDash val="solid"/>
            </a:ln>
          </c:spPr>
          <c:invertIfNegative val="0"/>
          <c:cat>
            <c:strRef>
              <c:f>Summary!$B$3:$Z$3</c:f>
              <c:strCache>
                <c:ptCount val="2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pt idx="21">
                  <c:v>2003</c:v>
                </c:pt>
                <c:pt idx="22">
                  <c:v>2002</c:v>
                </c:pt>
                <c:pt idx="23">
                  <c:v>2001</c:v>
                </c:pt>
                <c:pt idx="24">
                  <c:v>2000</c:v>
                </c:pt>
              </c:strCache>
            </c:strRef>
          </c:cat>
          <c:val>
            <c:numRef>
              <c:f>Summary!$B$17:$Y$17</c:f>
              <c:numCache>
                <c:formatCode>#,##0.00</c:formatCode>
                <c:ptCount val="24"/>
                <c:pt idx="0">
                  <c:v>1079748.3699999999</c:v>
                </c:pt>
                <c:pt idx="1">
                  <c:v>1003283.78</c:v>
                </c:pt>
                <c:pt idx="2">
                  <c:v>1079600.54</c:v>
                </c:pt>
                <c:pt idx="3">
                  <c:v>1051154.1400000001</c:v>
                </c:pt>
                <c:pt idx="4">
                  <c:v>1038556.27</c:v>
                </c:pt>
                <c:pt idx="5">
                  <c:v>1546986.67</c:v>
                </c:pt>
                <c:pt idx="6">
                  <c:v>1565229.97</c:v>
                </c:pt>
                <c:pt idx="7">
                  <c:v>1319216.2099999997</c:v>
                </c:pt>
                <c:pt idx="8">
                  <c:v>1169969.55</c:v>
                </c:pt>
                <c:pt idx="9">
                  <c:v>1285803.71</c:v>
                </c:pt>
                <c:pt idx="10">
                  <c:v>1559137.5500000003</c:v>
                </c:pt>
                <c:pt idx="11">
                  <c:v>1523716.0799999998</c:v>
                </c:pt>
                <c:pt idx="12">
                  <c:v>1473365.56</c:v>
                </c:pt>
                <c:pt idx="13">
                  <c:v>1557731</c:v>
                </c:pt>
                <c:pt idx="14">
                  <c:v>1554035.6300000001</c:v>
                </c:pt>
                <c:pt idx="15">
                  <c:v>1779020.2200000002</c:v>
                </c:pt>
                <c:pt idx="16">
                  <c:v>2038425.99</c:v>
                </c:pt>
                <c:pt idx="17">
                  <c:v>1394398.83</c:v>
                </c:pt>
                <c:pt idx="18">
                  <c:v>2253462.4</c:v>
                </c:pt>
                <c:pt idx="19">
                  <c:v>2247448.21</c:v>
                </c:pt>
                <c:pt idx="20">
                  <c:v>2780705.16</c:v>
                </c:pt>
                <c:pt idx="21">
                  <c:v>2884841.19</c:v>
                </c:pt>
                <c:pt idx="22">
                  <c:v>3087069.1100000003</c:v>
                </c:pt>
                <c:pt idx="23">
                  <c:v>2919905.1399999997</c:v>
                </c:pt>
              </c:numCache>
            </c:numRef>
          </c:val>
          <c:extLst>
            <c:ext xmlns:c16="http://schemas.microsoft.com/office/drawing/2014/chart" uri="{C3380CC4-5D6E-409C-BE32-E72D297353CC}">
              <c16:uniqueId val="{00000000-1AAB-474D-8F32-3AEC0D4D8039}"/>
            </c:ext>
          </c:extLst>
        </c:ser>
        <c:dLbls>
          <c:showLegendKey val="0"/>
          <c:showVal val="0"/>
          <c:showCatName val="0"/>
          <c:showSerName val="0"/>
          <c:showPercent val="0"/>
          <c:showBubbleSize val="0"/>
        </c:dLbls>
        <c:gapWidth val="150"/>
        <c:axId val="425763455"/>
        <c:axId val="1"/>
      </c:barChart>
      <c:catAx>
        <c:axId val="425763455"/>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425763455"/>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70C0"/>
                </a:solidFill>
                <a:latin typeface="Avenir Next" panose="020B0503020202020204" pitchFamily="34" charset="0"/>
                <a:ea typeface="Arial"/>
                <a:cs typeface="Arial"/>
              </a:defRPr>
            </a:pPr>
            <a:r>
              <a:rPr lang="en-US" sz="1100">
                <a:solidFill>
                  <a:srgbClr val="0070C0"/>
                </a:solidFill>
                <a:latin typeface="Avenir Next" panose="020B0503020202020204" pitchFamily="34" charset="0"/>
              </a:rPr>
              <a:t>UTO Contributions 2000 to 2024: Province 9</a:t>
            </a:r>
          </a:p>
        </c:rich>
      </c:tx>
      <c:layout>
        <c:manualLayout>
          <c:xMode val="edge"/>
          <c:yMode val="edge"/>
          <c:x val="0.36052101392272617"/>
          <c:y val="3.2338375466224617E-2"/>
        </c:manualLayout>
      </c:layout>
      <c:overlay val="0"/>
      <c:spPr>
        <a:noFill/>
        <a:ln w="25400">
          <a:noFill/>
        </a:ln>
      </c:spPr>
    </c:title>
    <c:autoTitleDeleted val="0"/>
    <c:plotArea>
      <c:layout>
        <c:manualLayout>
          <c:layoutTarget val="inner"/>
          <c:xMode val="edge"/>
          <c:yMode val="edge"/>
          <c:x val="0.12714797967001529"/>
          <c:y val="0.17412977624032241"/>
          <c:w val="0.84879867509442641"/>
          <c:h val="0.71393208258532193"/>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9'!$B$3:$Z$3</c:f>
              <c:strCache>
                <c:ptCount val="2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pt idx="21">
                  <c:v>2003</c:v>
                </c:pt>
                <c:pt idx="22">
                  <c:v>2002</c:v>
                </c:pt>
                <c:pt idx="23">
                  <c:v>2001</c:v>
                </c:pt>
                <c:pt idx="24">
                  <c:v>2000</c:v>
                </c:pt>
              </c:strCache>
            </c:strRef>
          </c:cat>
          <c:val>
            <c:numRef>
              <c:f>'Province 9'!$B$10:$Z$10</c:f>
              <c:numCache>
                <c:formatCode>#,##0.00</c:formatCode>
                <c:ptCount val="25"/>
                <c:pt idx="0">
                  <c:v>6153.89</c:v>
                </c:pt>
                <c:pt idx="1">
                  <c:v>6147.62</c:v>
                </c:pt>
                <c:pt idx="2">
                  <c:v>2500</c:v>
                </c:pt>
                <c:pt idx="3">
                  <c:v>4396.6099999999997</c:v>
                </c:pt>
                <c:pt idx="4">
                  <c:v>1978</c:v>
                </c:pt>
                <c:pt idx="5">
                  <c:v>5193.3099999999995</c:v>
                </c:pt>
                <c:pt idx="6">
                  <c:v>6763.95</c:v>
                </c:pt>
                <c:pt idx="7">
                  <c:v>10696.72</c:v>
                </c:pt>
                <c:pt idx="8">
                  <c:v>950.93</c:v>
                </c:pt>
                <c:pt idx="9">
                  <c:v>5668.8099999999995</c:v>
                </c:pt>
                <c:pt idx="10">
                  <c:v>4582.99</c:v>
                </c:pt>
                <c:pt idx="11">
                  <c:v>3271.89</c:v>
                </c:pt>
                <c:pt idx="12">
                  <c:v>8442.26</c:v>
                </c:pt>
                <c:pt idx="13">
                  <c:v>6492</c:v>
                </c:pt>
                <c:pt idx="14">
                  <c:v>6000.5199999999995</c:v>
                </c:pt>
                <c:pt idx="15">
                  <c:v>14068.59</c:v>
                </c:pt>
                <c:pt idx="16">
                  <c:v>4473.54</c:v>
                </c:pt>
                <c:pt idx="17">
                  <c:v>10870.35</c:v>
                </c:pt>
                <c:pt idx="18">
                  <c:v>13527.52</c:v>
                </c:pt>
                <c:pt idx="19">
                  <c:v>15353.1</c:v>
                </c:pt>
                <c:pt idx="20">
                  <c:v>7459.77</c:v>
                </c:pt>
                <c:pt idx="21">
                  <c:v>6666.74</c:v>
                </c:pt>
                <c:pt idx="22">
                  <c:v>11574.34</c:v>
                </c:pt>
                <c:pt idx="23">
                  <c:v>5595.85</c:v>
                </c:pt>
                <c:pt idx="24">
                  <c:v>8954.64</c:v>
                </c:pt>
              </c:numCache>
            </c:numRef>
          </c:val>
          <c:extLst>
            <c:ext xmlns:c16="http://schemas.microsoft.com/office/drawing/2014/chart" uri="{C3380CC4-5D6E-409C-BE32-E72D297353CC}">
              <c16:uniqueId val="{00000000-4A59-8646-8A76-0FB09963C2C7}"/>
            </c:ext>
          </c:extLst>
        </c:ser>
        <c:dLbls>
          <c:showLegendKey val="0"/>
          <c:showVal val="0"/>
          <c:showCatName val="0"/>
          <c:showSerName val="0"/>
          <c:showPercent val="0"/>
          <c:showBubbleSize val="0"/>
        </c:dLbls>
        <c:gapWidth val="150"/>
        <c:axId val="427543295"/>
        <c:axId val="1"/>
      </c:barChart>
      <c:catAx>
        <c:axId val="427543295"/>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427543295"/>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70C0"/>
                </a:solidFill>
                <a:latin typeface="Avenir Next" panose="020B0503020202020204" pitchFamily="34" charset="0"/>
                <a:ea typeface="Arial"/>
                <a:cs typeface="Arial"/>
              </a:defRPr>
            </a:pPr>
            <a:r>
              <a:rPr lang="en-US" sz="1100">
                <a:solidFill>
                  <a:srgbClr val="0070C0"/>
                </a:solidFill>
                <a:latin typeface="Avenir Next" panose="020B0503020202020204" pitchFamily="34" charset="0"/>
              </a:rPr>
              <a:t>UTO Contributions 2000 to 2024: Other Provinces</a:t>
            </a:r>
          </a:p>
        </c:rich>
      </c:tx>
      <c:layout>
        <c:manualLayout>
          <c:xMode val="edge"/>
          <c:yMode val="edge"/>
          <c:x val="0.20701171316300565"/>
          <c:y val="3.2338375466224617E-2"/>
        </c:manualLayout>
      </c:layout>
      <c:overlay val="0"/>
      <c:spPr>
        <a:noFill/>
        <a:ln w="25400">
          <a:noFill/>
        </a:ln>
      </c:spPr>
    </c:title>
    <c:autoTitleDeleted val="0"/>
    <c:plotArea>
      <c:layout>
        <c:manualLayout>
          <c:layoutTarget val="inner"/>
          <c:xMode val="edge"/>
          <c:yMode val="edge"/>
          <c:x val="0.12353923205342238"/>
          <c:y val="0.17412977624032241"/>
          <c:w val="0.85308848080133559"/>
          <c:h val="0.71393208258532193"/>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Other!$B$3:$Z$3</c:f>
              <c:strCache>
                <c:ptCount val="2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pt idx="21">
                  <c:v>2003</c:v>
                </c:pt>
                <c:pt idx="22">
                  <c:v>2002</c:v>
                </c:pt>
                <c:pt idx="23">
                  <c:v>2001</c:v>
                </c:pt>
                <c:pt idx="24">
                  <c:v>2000</c:v>
                </c:pt>
              </c:strCache>
            </c:strRef>
          </c:cat>
          <c:val>
            <c:numRef>
              <c:f>Other!$B$17:$Z$17</c:f>
              <c:numCache>
                <c:formatCode>#,##0.00</c:formatCode>
                <c:ptCount val="25"/>
                <c:pt idx="0">
                  <c:v>12768.2</c:v>
                </c:pt>
                <c:pt idx="1">
                  <c:v>3478.2700000000004</c:v>
                </c:pt>
                <c:pt idx="2">
                  <c:v>12672.48</c:v>
                </c:pt>
                <c:pt idx="3">
                  <c:v>1229.46</c:v>
                </c:pt>
                <c:pt idx="4">
                  <c:v>2596.4</c:v>
                </c:pt>
                <c:pt idx="5">
                  <c:v>57528.57</c:v>
                </c:pt>
                <c:pt idx="6">
                  <c:v>6782.37</c:v>
                </c:pt>
                <c:pt idx="7">
                  <c:v>1450.55</c:v>
                </c:pt>
                <c:pt idx="8">
                  <c:v>2021.99</c:v>
                </c:pt>
                <c:pt idx="9">
                  <c:v>102577.34</c:v>
                </c:pt>
                <c:pt idx="10">
                  <c:v>5222.82</c:v>
                </c:pt>
                <c:pt idx="11">
                  <c:v>2788.7</c:v>
                </c:pt>
                <c:pt idx="12">
                  <c:v>4856.53</c:v>
                </c:pt>
                <c:pt idx="13">
                  <c:v>4266</c:v>
                </c:pt>
                <c:pt idx="14">
                  <c:v>0</c:v>
                </c:pt>
                <c:pt idx="15">
                  <c:v>0</c:v>
                </c:pt>
                <c:pt idx="16">
                  <c:v>0</c:v>
                </c:pt>
                <c:pt idx="17">
                  <c:v>2727</c:v>
                </c:pt>
                <c:pt idx="18">
                  <c:v>4887.84</c:v>
                </c:pt>
                <c:pt idx="19">
                  <c:v>5363.02</c:v>
                </c:pt>
                <c:pt idx="20">
                  <c:v>2555.59</c:v>
                </c:pt>
                <c:pt idx="21">
                  <c:v>7355.54</c:v>
                </c:pt>
                <c:pt idx="22">
                  <c:v>5730.89</c:v>
                </c:pt>
                <c:pt idx="23">
                  <c:v>6715.6100000000006</c:v>
                </c:pt>
                <c:pt idx="24">
                  <c:v>14028.08</c:v>
                </c:pt>
              </c:numCache>
            </c:numRef>
          </c:val>
          <c:extLst>
            <c:ext xmlns:c16="http://schemas.microsoft.com/office/drawing/2014/chart" uri="{C3380CC4-5D6E-409C-BE32-E72D297353CC}">
              <c16:uniqueId val="{00000000-A411-6643-9FED-B99B19B87F89}"/>
            </c:ext>
          </c:extLst>
        </c:ser>
        <c:dLbls>
          <c:showLegendKey val="0"/>
          <c:showVal val="0"/>
          <c:showCatName val="0"/>
          <c:showSerName val="0"/>
          <c:showPercent val="0"/>
          <c:showBubbleSize val="0"/>
        </c:dLbls>
        <c:gapWidth val="150"/>
        <c:axId val="400795839"/>
        <c:axId val="1"/>
      </c:barChart>
      <c:catAx>
        <c:axId val="4007958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400795839"/>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70C0"/>
                </a:solidFill>
                <a:latin typeface="Avenir Next" panose="020B0503020202020204" pitchFamily="34" charset="0"/>
                <a:ea typeface="Arial"/>
                <a:cs typeface="Arial"/>
              </a:defRPr>
            </a:pPr>
            <a:r>
              <a:rPr lang="en-US">
                <a:solidFill>
                  <a:srgbClr val="0070C0"/>
                </a:solidFill>
                <a:latin typeface="Avenir Next" panose="020B0503020202020204" pitchFamily="34" charset="0"/>
              </a:rPr>
              <a:t>UTO Contributions 2000 to 2024: Province 1</a:t>
            </a:r>
          </a:p>
        </c:rich>
      </c:tx>
      <c:layout>
        <c:manualLayout>
          <c:xMode val="edge"/>
          <c:yMode val="edge"/>
          <c:x val="0.3009652117184774"/>
          <c:y val="3.2338382065299161E-2"/>
        </c:manualLayout>
      </c:layout>
      <c:overlay val="0"/>
      <c:spPr>
        <a:noFill/>
        <a:ln w="25400">
          <a:noFill/>
        </a:ln>
      </c:spPr>
    </c:title>
    <c:autoTitleDeleted val="0"/>
    <c:plotArea>
      <c:layout>
        <c:manualLayout>
          <c:layoutTarget val="inner"/>
          <c:xMode val="edge"/>
          <c:yMode val="edge"/>
          <c:x val="0.13278699153671839"/>
          <c:y val="0.17661734447232702"/>
          <c:w val="0.84426297088160451"/>
          <c:h val="0.7114445143533172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1'!$B$3:$Z$3</c:f>
              <c:strCache>
                <c:ptCount val="25"/>
                <c:pt idx="0">
                  <c:v>2024</c:v>
                </c:pt>
                <c:pt idx="1">
                  <c:v>2023</c:v>
                </c:pt>
                <c:pt idx="2">
                  <c:v> 2022 </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pt idx="21">
                  <c:v>2003</c:v>
                </c:pt>
                <c:pt idx="22">
                  <c:v>2002</c:v>
                </c:pt>
                <c:pt idx="23">
                  <c:v>2001</c:v>
                </c:pt>
                <c:pt idx="24">
                  <c:v>2000</c:v>
                </c:pt>
              </c:strCache>
            </c:strRef>
          </c:cat>
          <c:val>
            <c:numRef>
              <c:f>'Province 1'!$B$11:$Z$11</c:f>
              <c:numCache>
                <c:formatCode>#,##0.00</c:formatCode>
                <c:ptCount val="25"/>
                <c:pt idx="0">
                  <c:v>25410.210000000003</c:v>
                </c:pt>
                <c:pt idx="1">
                  <c:v>29733.409999999996</c:v>
                </c:pt>
                <c:pt idx="2">
                  <c:v>24638.49</c:v>
                </c:pt>
                <c:pt idx="3">
                  <c:v>19468.37</c:v>
                </c:pt>
                <c:pt idx="4">
                  <c:v>19551.580000000002</c:v>
                </c:pt>
                <c:pt idx="5">
                  <c:v>49593.58</c:v>
                </c:pt>
                <c:pt idx="6">
                  <c:v>62299.199999999997</c:v>
                </c:pt>
                <c:pt idx="7">
                  <c:v>42573.04</c:v>
                </c:pt>
                <c:pt idx="8">
                  <c:v>58769.700000000004</c:v>
                </c:pt>
                <c:pt idx="9">
                  <c:v>72601.649999999994</c:v>
                </c:pt>
                <c:pt idx="10">
                  <c:v>69066.52</c:v>
                </c:pt>
                <c:pt idx="11">
                  <c:v>50310.75</c:v>
                </c:pt>
                <c:pt idx="12">
                  <c:v>74166.890000000014</c:v>
                </c:pt>
                <c:pt idx="13">
                  <c:v>103378</c:v>
                </c:pt>
                <c:pt idx="14">
                  <c:v>80146.03</c:v>
                </c:pt>
                <c:pt idx="15">
                  <c:v>146842.38999999998</c:v>
                </c:pt>
                <c:pt idx="16">
                  <c:v>105787.44</c:v>
                </c:pt>
                <c:pt idx="17">
                  <c:v>77736.63</c:v>
                </c:pt>
                <c:pt idx="18">
                  <c:v>164296.20000000001</c:v>
                </c:pt>
                <c:pt idx="19">
                  <c:v>146459.44</c:v>
                </c:pt>
                <c:pt idx="20">
                  <c:v>153080.21000000002</c:v>
                </c:pt>
                <c:pt idx="21">
                  <c:v>194861.34000000003</c:v>
                </c:pt>
                <c:pt idx="22">
                  <c:v>185105.01</c:v>
                </c:pt>
                <c:pt idx="23">
                  <c:v>200349.62</c:v>
                </c:pt>
                <c:pt idx="24">
                  <c:v>181007.46000000002</c:v>
                </c:pt>
              </c:numCache>
            </c:numRef>
          </c:val>
          <c:extLst>
            <c:ext xmlns:c16="http://schemas.microsoft.com/office/drawing/2014/chart" uri="{C3380CC4-5D6E-409C-BE32-E72D297353CC}">
              <c16:uniqueId val="{00000000-F1DA-7745-9E9C-2239185D77A5}"/>
            </c:ext>
          </c:extLst>
        </c:ser>
        <c:dLbls>
          <c:showLegendKey val="0"/>
          <c:showVal val="0"/>
          <c:showCatName val="0"/>
          <c:showSerName val="0"/>
          <c:showPercent val="0"/>
          <c:showBubbleSize val="0"/>
        </c:dLbls>
        <c:gapWidth val="150"/>
        <c:axId val="427147439"/>
        <c:axId val="1"/>
      </c:barChart>
      <c:catAx>
        <c:axId val="4271474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venir Next" panose="020B0503020202020204" pitchFamily="34" charset="0"/>
                <a:ea typeface="Arial"/>
                <a:cs typeface="Arial"/>
              </a:defRPr>
            </a:pPr>
            <a:endParaRPr lang="en-US"/>
          </a:p>
        </c:txPr>
        <c:crossAx val="427147439"/>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70C0"/>
                </a:solidFill>
                <a:latin typeface="Avenir Next" panose="020B0503020202020204" pitchFamily="34" charset="0"/>
                <a:ea typeface="Arial"/>
                <a:cs typeface="Arial"/>
              </a:defRPr>
            </a:pPr>
            <a:r>
              <a:rPr lang="en-US" sz="1100">
                <a:solidFill>
                  <a:srgbClr val="0070C0"/>
                </a:solidFill>
                <a:latin typeface="Avenir Next" panose="020B0503020202020204" pitchFamily="34" charset="0"/>
              </a:rPr>
              <a:t>UTO Contributions 2000 to 2023: Province 2</a:t>
            </a:r>
          </a:p>
        </c:rich>
      </c:tx>
      <c:layout>
        <c:manualLayout>
          <c:xMode val="edge"/>
          <c:yMode val="edge"/>
          <c:x val="0.35911902116529909"/>
          <c:y val="3.2338296821808166E-2"/>
        </c:manualLayout>
      </c:layout>
      <c:overlay val="0"/>
      <c:spPr>
        <a:noFill/>
        <a:ln w="25400">
          <a:noFill/>
        </a:ln>
      </c:spPr>
    </c:title>
    <c:autoTitleDeleted val="0"/>
    <c:plotArea>
      <c:layout>
        <c:manualLayout>
          <c:layoutTarget val="inner"/>
          <c:xMode val="edge"/>
          <c:yMode val="edge"/>
          <c:x val="0.13659359190556492"/>
          <c:y val="0.17412977624032241"/>
          <c:w val="0.8397976391231029"/>
          <c:h val="0.71393208258532193"/>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2'!$C$3:$Z$3</c:f>
              <c:strCache>
                <c:ptCount val="2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strCache>
            </c:strRef>
          </c:cat>
          <c:val>
            <c:numRef>
              <c:f>'Province 2'!$C$18:$Z$18</c:f>
              <c:numCache>
                <c:formatCode>#,##0.00</c:formatCode>
                <c:ptCount val="24"/>
                <c:pt idx="0">
                  <c:v>94040.389999999985</c:v>
                </c:pt>
                <c:pt idx="1">
                  <c:v>84613.72</c:v>
                </c:pt>
                <c:pt idx="2">
                  <c:v>87696.94</c:v>
                </c:pt>
                <c:pt idx="3">
                  <c:v>84608.78</c:v>
                </c:pt>
                <c:pt idx="4">
                  <c:v>135036.66</c:v>
                </c:pt>
                <c:pt idx="5">
                  <c:v>144086.28</c:v>
                </c:pt>
                <c:pt idx="6">
                  <c:v>153929.46000000002</c:v>
                </c:pt>
                <c:pt idx="7">
                  <c:v>133811.04</c:v>
                </c:pt>
                <c:pt idx="8">
                  <c:v>156396.88</c:v>
                </c:pt>
                <c:pt idx="9">
                  <c:v>190952.03</c:v>
                </c:pt>
                <c:pt idx="10">
                  <c:v>137772.74</c:v>
                </c:pt>
                <c:pt idx="11">
                  <c:v>170636.37000000002</c:v>
                </c:pt>
                <c:pt idx="12">
                  <c:v>187134</c:v>
                </c:pt>
                <c:pt idx="13">
                  <c:v>195323.84</c:v>
                </c:pt>
                <c:pt idx="14">
                  <c:v>232706.21</c:v>
                </c:pt>
                <c:pt idx="15">
                  <c:v>257552.39</c:v>
                </c:pt>
                <c:pt idx="16">
                  <c:v>118391.94</c:v>
                </c:pt>
                <c:pt idx="17">
                  <c:v>225003.06</c:v>
                </c:pt>
                <c:pt idx="18">
                  <c:v>251791.59</c:v>
                </c:pt>
                <c:pt idx="19">
                  <c:v>283647.71999999997</c:v>
                </c:pt>
                <c:pt idx="20">
                  <c:v>278584.2</c:v>
                </c:pt>
                <c:pt idx="21">
                  <c:v>320136.71000000002</c:v>
                </c:pt>
                <c:pt idx="22">
                  <c:v>222474.59</c:v>
                </c:pt>
                <c:pt idx="23">
                  <c:v>294239.88</c:v>
                </c:pt>
              </c:numCache>
            </c:numRef>
          </c:val>
          <c:extLst>
            <c:ext xmlns:c16="http://schemas.microsoft.com/office/drawing/2014/chart" uri="{C3380CC4-5D6E-409C-BE32-E72D297353CC}">
              <c16:uniqueId val="{00000000-B01C-C645-ABBC-AE5F6B787134}"/>
            </c:ext>
          </c:extLst>
        </c:ser>
        <c:dLbls>
          <c:showLegendKey val="0"/>
          <c:showVal val="0"/>
          <c:showCatName val="0"/>
          <c:showSerName val="0"/>
          <c:showPercent val="0"/>
          <c:showBubbleSize val="0"/>
        </c:dLbls>
        <c:gapWidth val="150"/>
        <c:axId val="350013167"/>
        <c:axId val="1"/>
      </c:barChart>
      <c:catAx>
        <c:axId val="35001316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350013167"/>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solidFill>
                  <a:srgbClr val="0070C0"/>
                </a:solidFill>
              </a:defRPr>
            </a:pPr>
            <a:r>
              <a:rPr lang="en-US" b="1">
                <a:solidFill>
                  <a:srgbClr val="0070C0"/>
                </a:solidFill>
              </a:rPr>
              <a:t>UTO Contributions 2000 to 2024: Province 3</a:t>
            </a:r>
          </a:p>
        </c:rich>
      </c:tx>
      <c:layout>
        <c:manualLayout>
          <c:xMode val="edge"/>
          <c:yMode val="edge"/>
          <c:x val="0.33935963677428338"/>
          <c:y val="3.8971892753912087E-2"/>
        </c:manualLayout>
      </c:layout>
      <c:overlay val="0"/>
      <c:spPr>
        <a:noFill/>
        <a:ln w="25400">
          <a:noFill/>
        </a:ln>
      </c:spPr>
    </c:title>
    <c:autoTitleDeleted val="0"/>
    <c:plotArea>
      <c:layout>
        <c:manualLayout>
          <c:layoutTarget val="inner"/>
          <c:xMode val="edge"/>
          <c:yMode val="edge"/>
          <c:x val="0.14035109444988225"/>
          <c:y val="0.17726892077340156"/>
          <c:w val="0.83508915002938255"/>
          <c:h val="0.716419650817326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3'!$B$3:$Z$3</c:f>
              <c:strCache>
                <c:ptCount val="2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pt idx="21">
                  <c:v>2003</c:v>
                </c:pt>
                <c:pt idx="22">
                  <c:v>2002</c:v>
                </c:pt>
                <c:pt idx="23">
                  <c:v>2001</c:v>
                </c:pt>
                <c:pt idx="24">
                  <c:v>2000</c:v>
                </c:pt>
              </c:strCache>
            </c:strRef>
          </c:cat>
          <c:val>
            <c:numRef>
              <c:f>'Province 3'!$B$18:$Z$18</c:f>
              <c:numCache>
                <c:formatCode>#,##0.00</c:formatCode>
                <c:ptCount val="25"/>
                <c:pt idx="0">
                  <c:v>92066.11</c:v>
                </c:pt>
                <c:pt idx="1">
                  <c:v>100390.86999999998</c:v>
                </c:pt>
                <c:pt idx="2">
                  <c:v>104295.89</c:v>
                </c:pt>
                <c:pt idx="3">
                  <c:v>89658.44</c:v>
                </c:pt>
                <c:pt idx="4">
                  <c:v>124980.05999999998</c:v>
                </c:pt>
                <c:pt idx="5">
                  <c:v>236806.76999999996</c:v>
                </c:pt>
                <c:pt idx="6">
                  <c:v>196670.27</c:v>
                </c:pt>
                <c:pt idx="7">
                  <c:v>266524.17999999993</c:v>
                </c:pt>
                <c:pt idx="8">
                  <c:v>199480.34999999998</c:v>
                </c:pt>
                <c:pt idx="9">
                  <c:v>253613.8</c:v>
                </c:pt>
                <c:pt idx="10">
                  <c:v>257376.78999999998</c:v>
                </c:pt>
                <c:pt idx="11">
                  <c:v>298796.94000000006</c:v>
                </c:pt>
                <c:pt idx="12">
                  <c:v>228261.65999999997</c:v>
                </c:pt>
                <c:pt idx="13">
                  <c:v>291747</c:v>
                </c:pt>
                <c:pt idx="14">
                  <c:v>335666.88</c:v>
                </c:pt>
                <c:pt idx="15">
                  <c:v>342743.73999999993</c:v>
                </c:pt>
                <c:pt idx="16">
                  <c:v>416824.49</c:v>
                </c:pt>
                <c:pt idx="17">
                  <c:v>267433.65999999997</c:v>
                </c:pt>
                <c:pt idx="18">
                  <c:v>424899.54</c:v>
                </c:pt>
                <c:pt idx="19">
                  <c:v>420240.66</c:v>
                </c:pt>
                <c:pt idx="20">
                  <c:v>450501.57</c:v>
                </c:pt>
                <c:pt idx="21">
                  <c:v>516676</c:v>
                </c:pt>
                <c:pt idx="22">
                  <c:v>480785.47</c:v>
                </c:pt>
                <c:pt idx="23">
                  <c:v>462415.27</c:v>
                </c:pt>
                <c:pt idx="24">
                  <c:v>469026.45</c:v>
                </c:pt>
              </c:numCache>
            </c:numRef>
          </c:val>
          <c:extLst>
            <c:ext xmlns:c16="http://schemas.microsoft.com/office/drawing/2014/chart" uri="{C3380CC4-5D6E-409C-BE32-E72D297353CC}">
              <c16:uniqueId val="{00000000-1C26-5741-80FE-0E430E23C0A1}"/>
            </c:ext>
          </c:extLst>
        </c:ser>
        <c:dLbls>
          <c:showLegendKey val="0"/>
          <c:showVal val="0"/>
          <c:showCatName val="0"/>
          <c:showSerName val="0"/>
          <c:showPercent val="0"/>
          <c:showBubbleSize val="0"/>
        </c:dLbls>
        <c:gapWidth val="150"/>
        <c:axId val="422133823"/>
        <c:axId val="1"/>
      </c:barChart>
      <c:catAx>
        <c:axId val="42213382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a:pPr>
            <a:endParaRPr lang="en-US"/>
          </a:p>
        </c:txPr>
        <c:crossAx val="422133823"/>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venir Next" panose="020B0503020202020204" pitchFamily="34" charset="0"/>
          <a:ea typeface="Arial"/>
          <a:cs typeface="Arial"/>
        </a:defRPr>
      </a:pPr>
      <a:endParaRPr lang="en-US"/>
    </a:p>
  </c:txPr>
  <c:printSettings>
    <c:headerFooter alignWithMargins="0"/>
    <c:pageMargins b="1" l="0.75" r="0.7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sz="1200">
                <a:solidFill>
                  <a:srgbClr val="0070C0"/>
                </a:solidFill>
                <a:latin typeface="Avenir Next" panose="020B0503020202020204" pitchFamily="34" charset="0"/>
              </a:rPr>
              <a:t>UTO Contributions 2000 to 2024: Province 4</a:t>
            </a:r>
          </a:p>
        </c:rich>
      </c:tx>
      <c:layout>
        <c:manualLayout>
          <c:xMode val="edge"/>
          <c:yMode val="edge"/>
          <c:x val="0.44913300145162038"/>
          <c:y val="5.8793432070991129E-2"/>
        </c:manualLayout>
      </c:layout>
      <c:overlay val="0"/>
      <c:spPr>
        <a:noFill/>
        <a:ln w="25400">
          <a:noFill/>
        </a:ln>
      </c:spPr>
    </c:title>
    <c:autoTitleDeleted val="0"/>
    <c:plotArea>
      <c:layout>
        <c:manualLayout>
          <c:layoutTarget val="inner"/>
          <c:xMode val="edge"/>
          <c:yMode val="edge"/>
          <c:x val="0.13322368421052633"/>
          <c:y val="0.17661734447232702"/>
          <c:w val="0.84375"/>
          <c:h val="0.7114445143533172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4'!$B$3:$Z$3</c:f>
              <c:strCache>
                <c:ptCount val="2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pt idx="21">
                  <c:v>2003</c:v>
                </c:pt>
                <c:pt idx="22">
                  <c:v>2002</c:v>
                </c:pt>
                <c:pt idx="23">
                  <c:v>2001</c:v>
                </c:pt>
                <c:pt idx="24">
                  <c:v>2000</c:v>
                </c:pt>
              </c:strCache>
            </c:strRef>
          </c:cat>
          <c:val>
            <c:numRef>
              <c:f>'Province 4'!$B$25:$Z$25</c:f>
              <c:numCache>
                <c:formatCode>#,##0.00</c:formatCode>
                <c:ptCount val="25"/>
                <c:pt idx="0">
                  <c:v>166639.84</c:v>
                </c:pt>
                <c:pt idx="1">
                  <c:v>152836.71</c:v>
                </c:pt>
                <c:pt idx="2">
                  <c:v>117399.51</c:v>
                </c:pt>
                <c:pt idx="3">
                  <c:v>123531.20999999999</c:v>
                </c:pt>
                <c:pt idx="4">
                  <c:v>121552.48</c:v>
                </c:pt>
                <c:pt idx="5">
                  <c:v>276146.59999999998</c:v>
                </c:pt>
                <c:pt idx="6">
                  <c:v>290701.03999999998</c:v>
                </c:pt>
                <c:pt idx="7">
                  <c:v>254099.82999999996</c:v>
                </c:pt>
                <c:pt idx="8">
                  <c:v>251166.17</c:v>
                </c:pt>
                <c:pt idx="9">
                  <c:v>292656.01999999996</c:v>
                </c:pt>
                <c:pt idx="10">
                  <c:v>274357.14</c:v>
                </c:pt>
                <c:pt idx="11">
                  <c:v>284905.53999999998</c:v>
                </c:pt>
                <c:pt idx="12">
                  <c:v>323281.67</c:v>
                </c:pt>
                <c:pt idx="13">
                  <c:v>414736</c:v>
                </c:pt>
                <c:pt idx="14">
                  <c:v>405908.70000000007</c:v>
                </c:pt>
                <c:pt idx="15">
                  <c:v>412305.31999999995</c:v>
                </c:pt>
                <c:pt idx="16">
                  <c:v>517394.32</c:v>
                </c:pt>
                <c:pt idx="17">
                  <c:v>325116.63</c:v>
                </c:pt>
                <c:pt idx="18">
                  <c:v>531941.94999999995</c:v>
                </c:pt>
                <c:pt idx="19">
                  <c:v>552255.76</c:v>
                </c:pt>
                <c:pt idx="20">
                  <c:v>656986.38</c:v>
                </c:pt>
                <c:pt idx="21">
                  <c:v>659022.62</c:v>
                </c:pt>
                <c:pt idx="22">
                  <c:v>715865.18</c:v>
                </c:pt>
                <c:pt idx="23">
                  <c:v>632850.64</c:v>
                </c:pt>
                <c:pt idx="24">
                  <c:v>704514.21</c:v>
                </c:pt>
              </c:numCache>
            </c:numRef>
          </c:val>
          <c:extLst>
            <c:ext xmlns:c16="http://schemas.microsoft.com/office/drawing/2014/chart" uri="{C3380CC4-5D6E-409C-BE32-E72D297353CC}">
              <c16:uniqueId val="{00000000-05EC-4E42-803E-DE930709192F}"/>
            </c:ext>
          </c:extLst>
        </c:ser>
        <c:dLbls>
          <c:showLegendKey val="0"/>
          <c:showVal val="0"/>
          <c:showCatName val="0"/>
          <c:showSerName val="0"/>
          <c:showPercent val="0"/>
          <c:showBubbleSize val="0"/>
        </c:dLbls>
        <c:gapWidth val="150"/>
        <c:axId val="425728111"/>
        <c:axId val="1"/>
      </c:barChart>
      <c:catAx>
        <c:axId val="425728111"/>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425728111"/>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solidFill>
                  <a:srgbClr val="0070C0"/>
                </a:solidFill>
              </a:defRPr>
            </a:pPr>
            <a:r>
              <a:rPr lang="en-US" b="1">
                <a:solidFill>
                  <a:srgbClr val="0070C0"/>
                </a:solidFill>
              </a:rPr>
              <a:t>UTO Contributions 2000 to 2024: Province 5</a:t>
            </a:r>
          </a:p>
        </c:rich>
      </c:tx>
      <c:layout>
        <c:manualLayout>
          <c:xMode val="edge"/>
          <c:yMode val="edge"/>
          <c:x val="0.37775023182075135"/>
          <c:y val="1.4798384066883634E-3"/>
        </c:manualLayout>
      </c:layout>
      <c:overlay val="0"/>
      <c:spPr>
        <a:noFill/>
        <a:ln w="25400">
          <a:noFill/>
        </a:ln>
      </c:spPr>
    </c:title>
    <c:autoTitleDeleted val="0"/>
    <c:plotArea>
      <c:layout>
        <c:manualLayout>
          <c:layoutTarget val="inner"/>
          <c:xMode val="edge"/>
          <c:yMode val="edge"/>
          <c:x val="0.1386986301369863"/>
          <c:y val="0.17412977624032241"/>
          <c:w val="0.83732876712328763"/>
          <c:h val="0.71393208258532193"/>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5'!$B$3:$Z$3</c:f>
              <c:strCache>
                <c:ptCount val="2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pt idx="21">
                  <c:v>2003</c:v>
                </c:pt>
                <c:pt idx="22">
                  <c:v>2002</c:v>
                </c:pt>
                <c:pt idx="23">
                  <c:v>2001</c:v>
                </c:pt>
                <c:pt idx="24">
                  <c:v>2000</c:v>
                </c:pt>
              </c:strCache>
            </c:strRef>
          </c:cat>
          <c:val>
            <c:numRef>
              <c:f>'Province 5'!$B$21:$Z$21</c:f>
              <c:numCache>
                <c:formatCode>#,##0.00</c:formatCode>
                <c:ptCount val="25"/>
                <c:pt idx="0">
                  <c:v>40610.479999999996</c:v>
                </c:pt>
                <c:pt idx="1">
                  <c:v>80203.53</c:v>
                </c:pt>
                <c:pt idx="2">
                  <c:v>36236.31</c:v>
                </c:pt>
                <c:pt idx="3">
                  <c:v>73606.300000000017</c:v>
                </c:pt>
                <c:pt idx="4">
                  <c:v>52388.44</c:v>
                </c:pt>
                <c:pt idx="5">
                  <c:v>69900.37999999999</c:v>
                </c:pt>
                <c:pt idx="6">
                  <c:v>115833.39000000001</c:v>
                </c:pt>
                <c:pt idx="7">
                  <c:v>79309.270000000019</c:v>
                </c:pt>
                <c:pt idx="8">
                  <c:v>99337.479999999981</c:v>
                </c:pt>
                <c:pt idx="9">
                  <c:v>107668.64</c:v>
                </c:pt>
                <c:pt idx="10">
                  <c:v>146649.23000000001</c:v>
                </c:pt>
                <c:pt idx="11">
                  <c:v>121991.81000000003</c:v>
                </c:pt>
                <c:pt idx="12">
                  <c:v>146138.12000000002</c:v>
                </c:pt>
                <c:pt idx="13">
                  <c:v>158266</c:v>
                </c:pt>
                <c:pt idx="14">
                  <c:v>158764.07</c:v>
                </c:pt>
                <c:pt idx="15">
                  <c:v>195482.28999999998</c:v>
                </c:pt>
                <c:pt idx="16">
                  <c:v>202735.96</c:v>
                </c:pt>
                <c:pt idx="17">
                  <c:v>132622.71</c:v>
                </c:pt>
                <c:pt idx="18">
                  <c:v>241764.4</c:v>
                </c:pt>
                <c:pt idx="19">
                  <c:v>230817.01</c:v>
                </c:pt>
                <c:pt idx="20">
                  <c:v>249165.46</c:v>
                </c:pt>
                <c:pt idx="21">
                  <c:v>260754.93</c:v>
                </c:pt>
                <c:pt idx="22">
                  <c:v>290012.59999999998</c:v>
                </c:pt>
                <c:pt idx="23">
                  <c:v>241290.87</c:v>
                </c:pt>
                <c:pt idx="24">
                  <c:v>298474.58</c:v>
                </c:pt>
              </c:numCache>
            </c:numRef>
          </c:val>
          <c:extLst>
            <c:ext xmlns:c16="http://schemas.microsoft.com/office/drawing/2014/chart" uri="{C3380CC4-5D6E-409C-BE32-E72D297353CC}">
              <c16:uniqueId val="{00000000-3D1E-DD41-BC5E-CAE47FE8619F}"/>
            </c:ext>
          </c:extLst>
        </c:ser>
        <c:dLbls>
          <c:showLegendKey val="0"/>
          <c:showVal val="0"/>
          <c:showCatName val="0"/>
          <c:showSerName val="0"/>
          <c:showPercent val="0"/>
          <c:showBubbleSize val="0"/>
        </c:dLbls>
        <c:gapWidth val="150"/>
        <c:axId val="427419807"/>
        <c:axId val="1"/>
      </c:barChart>
      <c:catAx>
        <c:axId val="42741980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a:pPr>
            <a:endParaRPr lang="en-US"/>
          </a:p>
        </c:txPr>
        <c:crossAx val="427419807"/>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venir Next" panose="020B0503020202020204" pitchFamily="34" charset="0"/>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70C0"/>
                </a:solidFill>
                <a:latin typeface="Avenir Next" panose="020B0503020202020204" pitchFamily="34" charset="0"/>
                <a:ea typeface="Arial"/>
                <a:cs typeface="Arial"/>
              </a:defRPr>
            </a:pPr>
            <a:r>
              <a:rPr lang="en-US" sz="1100">
                <a:solidFill>
                  <a:srgbClr val="0070C0"/>
                </a:solidFill>
                <a:latin typeface="Avenir Next" panose="020B0503020202020204" pitchFamily="34" charset="0"/>
              </a:rPr>
              <a:t>UTO Contributions 2000 to 2024: Province 6</a:t>
            </a:r>
          </a:p>
        </c:rich>
      </c:tx>
      <c:layout>
        <c:manualLayout>
          <c:xMode val="edge"/>
          <c:yMode val="edge"/>
          <c:x val="0.35235070662377921"/>
          <c:y val="3.2338207724034493E-2"/>
        </c:manualLayout>
      </c:layout>
      <c:overlay val="0"/>
      <c:spPr>
        <a:noFill/>
        <a:ln w="25400">
          <a:noFill/>
        </a:ln>
      </c:spPr>
    </c:title>
    <c:autoTitleDeleted val="0"/>
    <c:plotArea>
      <c:layout>
        <c:manualLayout>
          <c:layoutTarget val="inner"/>
          <c:xMode val="edge"/>
          <c:yMode val="edge"/>
          <c:x val="0.132569558101473"/>
          <c:y val="0.17661734447232702"/>
          <c:w val="0.84451718494271688"/>
          <c:h val="0.7114445143533172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6'!$B$3:$Z$3</c:f>
              <c:strCache>
                <c:ptCount val="2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pt idx="21">
                  <c:v>2003</c:v>
                </c:pt>
                <c:pt idx="22">
                  <c:v>2002</c:v>
                </c:pt>
                <c:pt idx="23">
                  <c:v>2001</c:v>
                </c:pt>
                <c:pt idx="24">
                  <c:v>2000</c:v>
                </c:pt>
              </c:strCache>
            </c:strRef>
          </c:cat>
          <c:val>
            <c:numRef>
              <c:f>'Province 6'!$B$12:$Z$12</c:f>
              <c:numCache>
                <c:formatCode>#,##0.00</c:formatCode>
                <c:ptCount val="25"/>
                <c:pt idx="0">
                  <c:v>38324.18</c:v>
                </c:pt>
                <c:pt idx="1">
                  <c:v>47409.46</c:v>
                </c:pt>
                <c:pt idx="2">
                  <c:v>33317.71</c:v>
                </c:pt>
                <c:pt idx="3">
                  <c:v>25956.820000000003</c:v>
                </c:pt>
                <c:pt idx="4">
                  <c:v>75791.600000000006</c:v>
                </c:pt>
                <c:pt idx="5">
                  <c:v>47080.160000000011</c:v>
                </c:pt>
                <c:pt idx="6">
                  <c:v>48748.08</c:v>
                </c:pt>
                <c:pt idx="7">
                  <c:v>73671.959999999992</c:v>
                </c:pt>
                <c:pt idx="8">
                  <c:v>67932.160000000003</c:v>
                </c:pt>
                <c:pt idx="9">
                  <c:v>55187.240000000005</c:v>
                </c:pt>
                <c:pt idx="10">
                  <c:v>63253.850000000006</c:v>
                </c:pt>
                <c:pt idx="11">
                  <c:v>40814.5</c:v>
                </c:pt>
                <c:pt idx="12">
                  <c:v>57888.169999999991</c:v>
                </c:pt>
                <c:pt idx="13">
                  <c:v>84933</c:v>
                </c:pt>
                <c:pt idx="14">
                  <c:v>60949.120000000003</c:v>
                </c:pt>
                <c:pt idx="15">
                  <c:v>105307.59</c:v>
                </c:pt>
                <c:pt idx="16">
                  <c:v>76678.560000000012</c:v>
                </c:pt>
                <c:pt idx="17">
                  <c:v>83148.08</c:v>
                </c:pt>
                <c:pt idx="18">
                  <c:v>77390.320000000007</c:v>
                </c:pt>
                <c:pt idx="19">
                  <c:v>113678.63</c:v>
                </c:pt>
                <c:pt idx="20">
                  <c:v>102030.12</c:v>
                </c:pt>
                <c:pt idx="21">
                  <c:v>109202.13</c:v>
                </c:pt>
                <c:pt idx="22">
                  <c:v>117870.45</c:v>
                </c:pt>
                <c:pt idx="23">
                  <c:v>123643.91</c:v>
                </c:pt>
                <c:pt idx="24">
                  <c:v>116012.84</c:v>
                </c:pt>
              </c:numCache>
            </c:numRef>
          </c:val>
          <c:extLst>
            <c:ext xmlns:c16="http://schemas.microsoft.com/office/drawing/2014/chart" uri="{C3380CC4-5D6E-409C-BE32-E72D297353CC}">
              <c16:uniqueId val="{00000000-6A9D-014A-80B1-D128AAAB7839}"/>
            </c:ext>
          </c:extLst>
        </c:ser>
        <c:dLbls>
          <c:showLegendKey val="0"/>
          <c:showVal val="0"/>
          <c:showCatName val="0"/>
          <c:showSerName val="0"/>
          <c:showPercent val="0"/>
          <c:showBubbleSize val="0"/>
        </c:dLbls>
        <c:gapWidth val="150"/>
        <c:axId val="400820303"/>
        <c:axId val="1"/>
      </c:barChart>
      <c:catAx>
        <c:axId val="4008203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400820303"/>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sz="1100">
                <a:solidFill>
                  <a:srgbClr val="0070C0"/>
                </a:solidFill>
                <a:latin typeface="Avenir Next" panose="020B0503020202020204" pitchFamily="34" charset="0"/>
              </a:rPr>
              <a:t>UTO Contributions 2000 to 2024: Province 7</a:t>
            </a:r>
          </a:p>
        </c:rich>
      </c:tx>
      <c:layout>
        <c:manualLayout>
          <c:xMode val="edge"/>
          <c:yMode val="edge"/>
          <c:x val="0.35371797668868216"/>
          <c:y val="3.2338296821808166E-2"/>
        </c:manualLayout>
      </c:layout>
      <c:overlay val="0"/>
      <c:spPr>
        <a:noFill/>
        <a:ln w="25400">
          <a:noFill/>
        </a:ln>
      </c:spPr>
    </c:title>
    <c:autoTitleDeleted val="0"/>
    <c:plotArea>
      <c:layout>
        <c:manualLayout>
          <c:layoutTarget val="inner"/>
          <c:xMode val="edge"/>
          <c:yMode val="edge"/>
          <c:x val="0.13822537114822014"/>
          <c:y val="0.17412977624032241"/>
          <c:w val="0.83788465720711225"/>
          <c:h val="0.71393208258532193"/>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7'!$B$3:$Z$3</c:f>
              <c:strCache>
                <c:ptCount val="2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pt idx="21">
                  <c:v>2003</c:v>
                </c:pt>
                <c:pt idx="22">
                  <c:v>2002</c:v>
                </c:pt>
                <c:pt idx="23">
                  <c:v>2001</c:v>
                </c:pt>
                <c:pt idx="24">
                  <c:v>2000</c:v>
                </c:pt>
              </c:strCache>
            </c:strRef>
          </c:cat>
          <c:val>
            <c:numRef>
              <c:f>'Province 7'!$B$16:$Z$16</c:f>
              <c:numCache>
                <c:formatCode>#,##0.00</c:formatCode>
                <c:ptCount val="25"/>
                <c:pt idx="0">
                  <c:v>42062.170000000006</c:v>
                </c:pt>
                <c:pt idx="1">
                  <c:v>42578.27</c:v>
                </c:pt>
                <c:pt idx="2">
                  <c:v>45760.69</c:v>
                </c:pt>
                <c:pt idx="3">
                  <c:v>38398.01</c:v>
                </c:pt>
                <c:pt idx="4">
                  <c:v>27582.799999999999</c:v>
                </c:pt>
                <c:pt idx="5">
                  <c:v>77341.049999999988</c:v>
                </c:pt>
                <c:pt idx="6">
                  <c:v>93495.96</c:v>
                </c:pt>
                <c:pt idx="7">
                  <c:v>92066.32</c:v>
                </c:pt>
                <c:pt idx="8">
                  <c:v>80704.76999999999</c:v>
                </c:pt>
                <c:pt idx="9">
                  <c:v>90824.900000000009</c:v>
                </c:pt>
                <c:pt idx="10">
                  <c:v>129019.65000000002</c:v>
                </c:pt>
                <c:pt idx="11">
                  <c:v>109125.63</c:v>
                </c:pt>
                <c:pt idx="12">
                  <c:v>158431.31</c:v>
                </c:pt>
                <c:pt idx="13">
                  <c:v>138387</c:v>
                </c:pt>
                <c:pt idx="14">
                  <c:v>163580.63</c:v>
                </c:pt>
                <c:pt idx="15">
                  <c:v>122791.19999999998</c:v>
                </c:pt>
                <c:pt idx="16">
                  <c:v>215901.04</c:v>
                </c:pt>
                <c:pt idx="17">
                  <c:v>101528.32000000001</c:v>
                </c:pt>
                <c:pt idx="18">
                  <c:v>240741.43</c:v>
                </c:pt>
                <c:pt idx="19">
                  <c:v>212524.48</c:v>
                </c:pt>
                <c:pt idx="20">
                  <c:v>209738.37</c:v>
                </c:pt>
                <c:pt idx="21">
                  <c:v>270201.49</c:v>
                </c:pt>
                <c:pt idx="22">
                  <c:v>278929.40999999997</c:v>
                </c:pt>
                <c:pt idx="23">
                  <c:v>302738.59999999998</c:v>
                </c:pt>
                <c:pt idx="24">
                  <c:v>245434.09</c:v>
                </c:pt>
              </c:numCache>
            </c:numRef>
          </c:val>
          <c:extLst>
            <c:ext xmlns:c16="http://schemas.microsoft.com/office/drawing/2014/chart" uri="{C3380CC4-5D6E-409C-BE32-E72D297353CC}">
              <c16:uniqueId val="{00000000-2DF7-1B4A-BAFB-B98BD44A0CA1}"/>
            </c:ext>
          </c:extLst>
        </c:ser>
        <c:dLbls>
          <c:showLegendKey val="0"/>
          <c:showVal val="0"/>
          <c:showCatName val="0"/>
          <c:showSerName val="0"/>
          <c:showPercent val="0"/>
          <c:showBubbleSize val="0"/>
        </c:dLbls>
        <c:gapWidth val="150"/>
        <c:axId val="425900751"/>
        <c:axId val="1"/>
      </c:barChart>
      <c:catAx>
        <c:axId val="425900751"/>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425900751"/>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70C0"/>
                </a:solidFill>
                <a:latin typeface="Avenir Next" panose="020B0503020202020204" pitchFamily="34" charset="0"/>
                <a:ea typeface="Arial"/>
                <a:cs typeface="Arial"/>
              </a:defRPr>
            </a:pPr>
            <a:r>
              <a:rPr lang="en-US" sz="1100">
                <a:solidFill>
                  <a:srgbClr val="0070C0"/>
                </a:solidFill>
                <a:latin typeface="Avenir Next" panose="020B0503020202020204" pitchFamily="34" charset="0"/>
              </a:rPr>
              <a:t>UTO Contributions 2000 to 2024: Province 8</a:t>
            </a:r>
          </a:p>
        </c:rich>
      </c:tx>
      <c:layout>
        <c:manualLayout>
          <c:xMode val="edge"/>
          <c:yMode val="edge"/>
          <c:x val="0.36828538041890579"/>
          <c:y val="5.5555728801226577E-2"/>
        </c:manualLayout>
      </c:layout>
      <c:overlay val="0"/>
      <c:spPr>
        <a:noFill/>
        <a:ln w="25400">
          <a:noFill/>
        </a:ln>
      </c:spPr>
    </c:title>
    <c:autoTitleDeleted val="0"/>
    <c:plotArea>
      <c:layout>
        <c:manualLayout>
          <c:layoutTarget val="inner"/>
          <c:xMode val="edge"/>
          <c:yMode val="edge"/>
          <c:x val="0.13798977853492334"/>
          <c:y val="0.17412977624032241"/>
          <c:w val="0.83816013628620101"/>
          <c:h val="0.71393208258532193"/>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'Province 8'!$B$3:$Z$3</c:f>
              <c:strCache>
                <c:ptCount val="2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pt idx="21">
                  <c:v>2003</c:v>
                </c:pt>
                <c:pt idx="22">
                  <c:v>2002</c:v>
                </c:pt>
                <c:pt idx="23">
                  <c:v>2001</c:v>
                </c:pt>
                <c:pt idx="24">
                  <c:v>2000</c:v>
                </c:pt>
              </c:strCache>
            </c:strRef>
          </c:cat>
          <c:val>
            <c:numRef>
              <c:f>'Province 8'!$B$24:$Z$24</c:f>
              <c:numCache>
                <c:formatCode>#,##0.00</c:formatCode>
                <c:ptCount val="25"/>
                <c:pt idx="0">
                  <c:v>65026.950000000012</c:v>
                </c:pt>
                <c:pt idx="1">
                  <c:v>69428.61</c:v>
                </c:pt>
                <c:pt idx="2">
                  <c:v>68516.729999999981</c:v>
                </c:pt>
                <c:pt idx="3">
                  <c:v>57259.729999999996</c:v>
                </c:pt>
                <c:pt idx="4">
                  <c:v>37596.080000000002</c:v>
                </c:pt>
                <c:pt idx="5">
                  <c:v>101422.36000000002</c:v>
                </c:pt>
                <c:pt idx="6">
                  <c:v>119627.09999999999</c:v>
                </c:pt>
                <c:pt idx="7">
                  <c:v>95191.159999999974</c:v>
                </c:pt>
                <c:pt idx="8">
                  <c:v>97065.760000000009</c:v>
                </c:pt>
                <c:pt idx="9">
                  <c:v>135863.97</c:v>
                </c:pt>
                <c:pt idx="10">
                  <c:v>106982.13000000002</c:v>
                </c:pt>
                <c:pt idx="11">
                  <c:v>133767.34</c:v>
                </c:pt>
                <c:pt idx="12">
                  <c:v>130937.87999999998</c:v>
                </c:pt>
                <c:pt idx="13">
                  <c:v>170308</c:v>
                </c:pt>
                <c:pt idx="14">
                  <c:v>148529.54</c:v>
                </c:pt>
                <c:pt idx="15">
                  <c:v>202016.32</c:v>
                </c:pt>
                <c:pt idx="16">
                  <c:v>223231.65</c:v>
                </c:pt>
                <c:pt idx="17">
                  <c:v>161872.16999999998</c:v>
                </c:pt>
                <c:pt idx="18">
                  <c:v>210559.65</c:v>
                </c:pt>
                <c:pt idx="19">
                  <c:v>241960.3</c:v>
                </c:pt>
                <c:pt idx="20">
                  <c:v>262628.52</c:v>
                </c:pt>
                <c:pt idx="21">
                  <c:v>283529.55</c:v>
                </c:pt>
                <c:pt idx="22">
                  <c:v>338643.32</c:v>
                </c:pt>
                <c:pt idx="23">
                  <c:v>309449.42</c:v>
                </c:pt>
                <c:pt idx="24">
                  <c:v>287425.80999999994</c:v>
                </c:pt>
              </c:numCache>
            </c:numRef>
          </c:val>
          <c:extLst>
            <c:ext xmlns:c16="http://schemas.microsoft.com/office/drawing/2014/chart" uri="{C3380CC4-5D6E-409C-BE32-E72D297353CC}">
              <c16:uniqueId val="{00000000-B9D4-3A45-91C1-48F2CEA02951}"/>
            </c:ext>
          </c:extLst>
        </c:ser>
        <c:dLbls>
          <c:showLegendKey val="0"/>
          <c:showVal val="0"/>
          <c:showCatName val="0"/>
          <c:showSerName val="0"/>
          <c:showPercent val="0"/>
          <c:showBubbleSize val="0"/>
        </c:dLbls>
        <c:gapWidth val="150"/>
        <c:axId val="427283615"/>
        <c:axId val="1"/>
      </c:barChart>
      <c:catAx>
        <c:axId val="427283615"/>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venir Next" panose="020B0503020202020204" pitchFamily="34" charset="0"/>
                <a:ea typeface="Arial"/>
                <a:cs typeface="Arial"/>
              </a:defRPr>
            </a:pPr>
            <a:endParaRPr lang="en-US"/>
          </a:p>
        </c:txPr>
        <c:crossAx val="427283615"/>
        <c:crosses val="autoZero"/>
        <c:crossBetween val="between"/>
      </c:valAx>
      <c:spPr>
        <a:solidFill>
          <a:srgbClr val="F2F2F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3</xdr:col>
      <xdr:colOff>91440</xdr:colOff>
      <xdr:row>18</xdr:row>
      <xdr:rowOff>10160</xdr:rowOff>
    </xdr:from>
    <xdr:to>
      <xdr:col>20</xdr:col>
      <xdr:colOff>87206</xdr:colOff>
      <xdr:row>41</xdr:row>
      <xdr:rowOff>84667</xdr:rowOff>
    </xdr:to>
    <xdr:graphicFrame macro="">
      <xdr:nvGraphicFramePr>
        <xdr:cNvPr id="1162" name="Chart 1">
          <a:extLst>
            <a:ext uri="{FF2B5EF4-FFF2-40B4-BE49-F238E27FC236}">
              <a16:creationId xmlns:a16="http://schemas.microsoft.com/office/drawing/2014/main" id="{E7718C81-361C-EF4B-8DFB-5EE23A8DE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12700</xdr:colOff>
      <xdr:row>12</xdr:row>
      <xdr:rowOff>38100</xdr:rowOff>
    </xdr:from>
    <xdr:to>
      <xdr:col>27</xdr:col>
      <xdr:colOff>609600</xdr:colOff>
      <xdr:row>35</xdr:row>
      <xdr:rowOff>152400</xdr:rowOff>
    </xdr:to>
    <xdr:graphicFrame macro="">
      <xdr:nvGraphicFramePr>
        <xdr:cNvPr id="10373" name="Chart 1">
          <a:extLst>
            <a:ext uri="{FF2B5EF4-FFF2-40B4-BE49-F238E27FC236}">
              <a16:creationId xmlns:a16="http://schemas.microsoft.com/office/drawing/2014/main" id="{8C8F072E-F043-AA4B-BBDE-C0211091B0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83820</xdr:colOff>
      <xdr:row>21</xdr:row>
      <xdr:rowOff>157480</xdr:rowOff>
    </xdr:from>
    <xdr:to>
      <xdr:col>23</xdr:col>
      <xdr:colOff>86360</xdr:colOff>
      <xdr:row>45</xdr:row>
      <xdr:rowOff>109220</xdr:rowOff>
    </xdr:to>
    <xdr:graphicFrame macro="">
      <xdr:nvGraphicFramePr>
        <xdr:cNvPr id="11399" name="Chart 1">
          <a:extLst>
            <a:ext uri="{FF2B5EF4-FFF2-40B4-BE49-F238E27FC236}">
              <a16:creationId xmlns:a16="http://schemas.microsoft.com/office/drawing/2014/main" id="{6D3AF114-88C9-7647-BEBD-234D8EAFC1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508</xdr:colOff>
      <xdr:row>13</xdr:row>
      <xdr:rowOff>107188</xdr:rowOff>
    </xdr:from>
    <xdr:to>
      <xdr:col>29</xdr:col>
      <xdr:colOff>447040</xdr:colOff>
      <xdr:row>37</xdr:row>
      <xdr:rowOff>30988</xdr:rowOff>
    </xdr:to>
    <xdr:graphicFrame macro="">
      <xdr:nvGraphicFramePr>
        <xdr:cNvPr id="2181" name="Chart 1">
          <a:extLst>
            <a:ext uri="{FF2B5EF4-FFF2-40B4-BE49-F238E27FC236}">
              <a16:creationId xmlns:a16="http://schemas.microsoft.com/office/drawing/2014/main" id="{6FEB4923-7C76-284B-A8BA-662BA278A8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97856</xdr:colOff>
      <xdr:row>23</xdr:row>
      <xdr:rowOff>1116</xdr:rowOff>
    </xdr:from>
    <xdr:to>
      <xdr:col>21</xdr:col>
      <xdr:colOff>118851</xdr:colOff>
      <xdr:row>46</xdr:row>
      <xdr:rowOff>112877</xdr:rowOff>
    </xdr:to>
    <xdr:graphicFrame macro="">
      <xdr:nvGraphicFramePr>
        <xdr:cNvPr id="3205" name="Chart 1">
          <a:extLst>
            <a:ext uri="{FF2B5EF4-FFF2-40B4-BE49-F238E27FC236}">
              <a16:creationId xmlns:a16="http://schemas.microsoft.com/office/drawing/2014/main" id="{9A807B60-8484-1845-965F-28B276218C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12700</xdr:colOff>
      <xdr:row>20</xdr:row>
      <xdr:rowOff>62992</xdr:rowOff>
    </xdr:from>
    <xdr:to>
      <xdr:col>25</xdr:col>
      <xdr:colOff>546100</xdr:colOff>
      <xdr:row>44</xdr:row>
      <xdr:rowOff>12192</xdr:rowOff>
    </xdr:to>
    <xdr:graphicFrame macro="">
      <xdr:nvGraphicFramePr>
        <xdr:cNvPr id="4229" name="Chart 1">
          <a:extLst>
            <a:ext uri="{FF2B5EF4-FFF2-40B4-BE49-F238E27FC236}">
              <a16:creationId xmlns:a16="http://schemas.microsoft.com/office/drawing/2014/main" id="{43A7EF70-8FD4-C542-A455-A04C354F5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307340</xdr:colOff>
      <xdr:row>28</xdr:row>
      <xdr:rowOff>111760</xdr:rowOff>
    </xdr:from>
    <xdr:to>
      <xdr:col>29</xdr:col>
      <xdr:colOff>187960</xdr:colOff>
      <xdr:row>52</xdr:row>
      <xdr:rowOff>50800</xdr:rowOff>
    </xdr:to>
    <xdr:graphicFrame macro="">
      <xdr:nvGraphicFramePr>
        <xdr:cNvPr id="5253" name="Chart 1">
          <a:extLst>
            <a:ext uri="{FF2B5EF4-FFF2-40B4-BE49-F238E27FC236}">
              <a16:creationId xmlns:a16="http://schemas.microsoft.com/office/drawing/2014/main" id="{DA3199E5-2D30-3D47-8890-6C0F24A76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508</xdr:colOff>
      <xdr:row>23</xdr:row>
      <xdr:rowOff>62992</xdr:rowOff>
    </xdr:from>
    <xdr:to>
      <xdr:col>26</xdr:col>
      <xdr:colOff>589788</xdr:colOff>
      <xdr:row>47</xdr:row>
      <xdr:rowOff>12192</xdr:rowOff>
    </xdr:to>
    <xdr:graphicFrame macro="">
      <xdr:nvGraphicFramePr>
        <xdr:cNvPr id="6277" name="Chart 1">
          <a:extLst>
            <a:ext uri="{FF2B5EF4-FFF2-40B4-BE49-F238E27FC236}">
              <a16:creationId xmlns:a16="http://schemas.microsoft.com/office/drawing/2014/main" id="{A0E09BF4-82F4-3A43-9582-D2EAA9EA94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226060</xdr:colOff>
      <xdr:row>16</xdr:row>
      <xdr:rowOff>121920</xdr:rowOff>
    </xdr:from>
    <xdr:to>
      <xdr:col>23</xdr:col>
      <xdr:colOff>109220</xdr:colOff>
      <xdr:row>40</xdr:row>
      <xdr:rowOff>60960</xdr:rowOff>
    </xdr:to>
    <xdr:graphicFrame macro="">
      <xdr:nvGraphicFramePr>
        <xdr:cNvPr id="7301" name="Chart 1">
          <a:extLst>
            <a:ext uri="{FF2B5EF4-FFF2-40B4-BE49-F238E27FC236}">
              <a16:creationId xmlns:a16="http://schemas.microsoft.com/office/drawing/2014/main" id="{72BD6728-DB6E-5D42-825A-5E7170A60C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12700</xdr:colOff>
      <xdr:row>18</xdr:row>
      <xdr:rowOff>87884</xdr:rowOff>
    </xdr:from>
    <xdr:to>
      <xdr:col>26</xdr:col>
      <xdr:colOff>596900</xdr:colOff>
      <xdr:row>42</xdr:row>
      <xdr:rowOff>37084</xdr:rowOff>
    </xdr:to>
    <xdr:graphicFrame macro="">
      <xdr:nvGraphicFramePr>
        <xdr:cNvPr id="8325" name="Chart 1">
          <a:extLst>
            <a:ext uri="{FF2B5EF4-FFF2-40B4-BE49-F238E27FC236}">
              <a16:creationId xmlns:a16="http://schemas.microsoft.com/office/drawing/2014/main" id="{7FCC798B-F4E6-CF48-88C5-E856502320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25</xdr:row>
      <xdr:rowOff>137668</xdr:rowOff>
    </xdr:from>
    <xdr:to>
      <xdr:col>26</xdr:col>
      <xdr:colOff>589280</xdr:colOff>
      <xdr:row>49</xdr:row>
      <xdr:rowOff>81280</xdr:rowOff>
    </xdr:to>
    <xdr:graphicFrame macro="">
      <xdr:nvGraphicFramePr>
        <xdr:cNvPr id="9349" name="Chart 1">
          <a:extLst>
            <a:ext uri="{FF2B5EF4-FFF2-40B4-BE49-F238E27FC236}">
              <a16:creationId xmlns:a16="http://schemas.microsoft.com/office/drawing/2014/main" id="{BAA6BCB4-86B9-6840-A5CD-83FD3D7321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8"/>
  <sheetViews>
    <sheetView tabSelected="1" zoomScale="110" zoomScaleNormal="125" workbookViewId="0">
      <pane xSplit="1" topLeftCell="B1" activePane="topRight" state="frozen"/>
      <selection pane="topRight" activeCell="B24" sqref="B24"/>
    </sheetView>
  </sheetViews>
  <sheetFormatPr baseColWidth="10" defaultColWidth="9.1640625" defaultRowHeight="13"/>
  <cols>
    <col min="1" max="1" width="33.1640625" style="3" customWidth="1"/>
    <col min="2" max="2" width="15.5" style="11" customWidth="1"/>
    <col min="3" max="3" width="14.6640625" style="11" customWidth="1"/>
    <col min="4" max="4" width="15" style="3" customWidth="1"/>
    <col min="5" max="5" width="13.1640625" style="3" customWidth="1"/>
    <col min="6" max="6" width="12.83203125" style="3" customWidth="1"/>
    <col min="7" max="7" width="14.6640625" style="3" customWidth="1"/>
    <col min="8" max="8" width="14" style="11" bestFit="1" customWidth="1"/>
    <col min="9" max="26" width="12.1640625" style="3" bestFit="1" customWidth="1"/>
    <col min="27" max="16384" width="9.1640625" style="3"/>
  </cols>
  <sheetData>
    <row r="1" spans="1:29" s="2" customFormat="1" ht="23">
      <c r="A1" s="97" t="s">
        <v>200</v>
      </c>
      <c r="B1" s="97"/>
      <c r="C1" s="97"/>
      <c r="D1" s="97"/>
      <c r="E1" s="97"/>
      <c r="F1" s="97"/>
      <c r="G1" s="97"/>
      <c r="H1" s="97"/>
      <c r="I1" s="97"/>
      <c r="J1" s="97"/>
      <c r="K1" s="97"/>
      <c r="L1" s="97"/>
      <c r="M1" s="97"/>
      <c r="N1" s="97"/>
      <c r="O1" s="97"/>
      <c r="P1" s="97"/>
      <c r="Q1" s="97"/>
      <c r="R1" s="97"/>
      <c r="S1" s="97"/>
      <c r="T1" s="97"/>
      <c r="U1" s="97"/>
      <c r="V1" s="97"/>
      <c r="W1" s="97"/>
      <c r="X1" s="97"/>
      <c r="Y1" s="97"/>
      <c r="Z1" s="97"/>
    </row>
    <row r="2" spans="1:29" s="2" customFormat="1">
      <c r="B2" s="12"/>
      <c r="C2" s="12"/>
      <c r="H2" s="12"/>
    </row>
    <row r="3" spans="1:29" s="2" customFormat="1" ht="15">
      <c r="A3" s="16" t="s">
        <v>0</v>
      </c>
      <c r="B3" s="17" t="s">
        <v>184</v>
      </c>
      <c r="C3" s="17" t="s">
        <v>177</v>
      </c>
      <c r="D3" s="74" t="s">
        <v>176</v>
      </c>
      <c r="E3" s="74" t="s">
        <v>174</v>
      </c>
      <c r="F3" s="67" t="s">
        <v>173</v>
      </c>
      <c r="G3" s="16" t="s">
        <v>167</v>
      </c>
      <c r="H3" s="48">
        <v>2018</v>
      </c>
      <c r="I3" s="16" t="s">
        <v>160</v>
      </c>
      <c r="J3" s="16" t="s">
        <v>158</v>
      </c>
      <c r="K3" s="16" t="s">
        <v>152</v>
      </c>
      <c r="L3" s="16" t="s">
        <v>145</v>
      </c>
      <c r="M3" s="44">
        <v>2013</v>
      </c>
      <c r="N3" s="16" t="s">
        <v>139</v>
      </c>
      <c r="O3" s="16" t="s">
        <v>140</v>
      </c>
      <c r="P3" s="16" t="s">
        <v>141</v>
      </c>
      <c r="Q3" s="16" t="s">
        <v>137</v>
      </c>
      <c r="R3" s="16" t="s">
        <v>136</v>
      </c>
      <c r="S3" s="30">
        <v>2007</v>
      </c>
      <c r="T3" s="30">
        <v>2006</v>
      </c>
      <c r="U3" s="30">
        <v>2005</v>
      </c>
      <c r="V3" s="30">
        <v>2004</v>
      </c>
      <c r="W3" s="30">
        <v>2003</v>
      </c>
      <c r="X3" s="30">
        <v>2002</v>
      </c>
      <c r="Y3" s="30">
        <v>2001</v>
      </c>
      <c r="Z3" s="30">
        <v>2000</v>
      </c>
    </row>
    <row r="4" spans="1:29" ht="15">
      <c r="A4" s="19" t="s">
        <v>117</v>
      </c>
      <c r="B4" s="13">
        <f>'Province 1'!B11</f>
        <v>25410.210000000003</v>
      </c>
      <c r="C4" s="13">
        <f>'Province 1'!C11</f>
        <v>29733.409999999996</v>
      </c>
      <c r="D4" s="13">
        <f>'Province 1'!D11</f>
        <v>24638.49</v>
      </c>
      <c r="E4" s="13">
        <f>'Province 1'!E11</f>
        <v>19468.37</v>
      </c>
      <c r="F4" s="61">
        <f>'Province 1'!$F$11</f>
        <v>19551.580000000002</v>
      </c>
      <c r="G4" s="61">
        <f>'Province 1'!$G$11</f>
        <v>49593.58</v>
      </c>
      <c r="H4" s="49">
        <f>'Province 1'!H11</f>
        <v>62299.199999999997</v>
      </c>
      <c r="I4" s="13">
        <f>'Province 1'!I11</f>
        <v>42573.04</v>
      </c>
      <c r="J4" s="13">
        <f>'Province 1'!J11</f>
        <v>58769.700000000004</v>
      </c>
      <c r="K4" s="13">
        <f>'Province 1'!K11</f>
        <v>72601.649999999994</v>
      </c>
      <c r="L4" s="13">
        <f>'Province 1'!$L$11</f>
        <v>69066.52</v>
      </c>
      <c r="M4" s="13">
        <f>SUM('Province 1'!M11)</f>
        <v>50310.75</v>
      </c>
      <c r="N4" s="13">
        <v>74167</v>
      </c>
      <c r="O4" s="13">
        <f>SUM('Province 1'!O11)</f>
        <v>103378</v>
      </c>
      <c r="P4" s="13">
        <v>80146.03</v>
      </c>
      <c r="Q4" s="13">
        <v>146842.39000000001</v>
      </c>
      <c r="R4" s="13">
        <f>SUM('Province 1'!R11)</f>
        <v>105787.44</v>
      </c>
      <c r="S4" s="21">
        <v>77736.63</v>
      </c>
      <c r="T4" s="21">
        <v>164296.20000000001</v>
      </c>
      <c r="U4" s="21">
        <v>146459.44</v>
      </c>
      <c r="V4" s="21">
        <v>153080.21</v>
      </c>
      <c r="W4" s="21">
        <v>194861.34</v>
      </c>
      <c r="X4" s="21">
        <v>185105.01</v>
      </c>
      <c r="Y4" s="21">
        <v>200349.62</v>
      </c>
      <c r="Z4" s="21">
        <v>181007.46</v>
      </c>
    </row>
    <row r="5" spans="1:29" ht="14.25" customHeight="1">
      <c r="A5" s="19" t="s">
        <v>119</v>
      </c>
      <c r="B5" s="13">
        <f>'Province 2'!B18</f>
        <v>82074.44</v>
      </c>
      <c r="C5" s="13">
        <f>'Province 2'!C18</f>
        <v>94040.389999999985</v>
      </c>
      <c r="D5" s="13">
        <f>'Province 2'!D18</f>
        <v>84613.72</v>
      </c>
      <c r="E5" s="13">
        <f>'Province 2'!E18</f>
        <v>87696.94</v>
      </c>
      <c r="F5" s="61">
        <f>'Province 2'!$F$18</f>
        <v>84608.78</v>
      </c>
      <c r="G5" s="61">
        <f>'Province 2'!$G$18</f>
        <v>135036.66</v>
      </c>
      <c r="H5" s="49">
        <f>'Province 2'!H18</f>
        <v>144086.28</v>
      </c>
      <c r="I5" s="13">
        <f>'Province 2'!I18</f>
        <v>153929.46000000002</v>
      </c>
      <c r="J5" s="13">
        <f>'Province 2'!J18</f>
        <v>133811.04</v>
      </c>
      <c r="K5" s="13">
        <f>'Province 2'!K18</f>
        <v>156396.88</v>
      </c>
      <c r="L5" s="13">
        <f>'Province 2'!L18</f>
        <v>190952.03</v>
      </c>
      <c r="M5" s="13">
        <f>SUM('Province 2'!M18)</f>
        <v>137772.74</v>
      </c>
      <c r="N5" s="13">
        <f>SUM('Province 2'!N18)</f>
        <v>170636.37000000002</v>
      </c>
      <c r="O5" s="13">
        <f>SUM('Province 2'!O18)</f>
        <v>187134</v>
      </c>
      <c r="P5" s="13">
        <v>190374.86</v>
      </c>
      <c r="Q5" s="13">
        <v>223167.62</v>
      </c>
      <c r="R5" s="13">
        <f>SUM('Province 2'!R18)</f>
        <v>257552.39</v>
      </c>
      <c r="S5" s="21">
        <v>118391.94</v>
      </c>
      <c r="T5" s="21">
        <v>225003.06</v>
      </c>
      <c r="U5" s="21">
        <v>251791.59</v>
      </c>
      <c r="V5" s="21">
        <v>283647.71999999997</v>
      </c>
      <c r="W5" s="21">
        <v>278584.2</v>
      </c>
      <c r="X5" s="21">
        <v>320136.71000000002</v>
      </c>
      <c r="Y5" s="21">
        <v>222474.59</v>
      </c>
      <c r="Z5" s="21">
        <v>294239.88</v>
      </c>
      <c r="AA5" s="4"/>
      <c r="AB5" s="4"/>
      <c r="AC5" s="4"/>
    </row>
    <row r="6" spans="1:29" ht="15">
      <c r="A6" s="19" t="s">
        <v>121</v>
      </c>
      <c r="B6" s="13">
        <f>'Province 3'!B18</f>
        <v>92066.11</v>
      </c>
      <c r="C6" s="13">
        <f>'Province 3'!C18</f>
        <v>100390.86999999998</v>
      </c>
      <c r="D6" s="13">
        <f>'Province 3'!D18</f>
        <v>104295.89</v>
      </c>
      <c r="E6" s="13">
        <f>'Province 3'!E18</f>
        <v>89658.44</v>
      </c>
      <c r="F6" s="61">
        <f>'Province 3'!F18</f>
        <v>124980.05999999998</v>
      </c>
      <c r="G6" s="61">
        <f>'Province 3'!G18</f>
        <v>236806.76999999996</v>
      </c>
      <c r="H6" s="49">
        <f>'Province 3'!H18</f>
        <v>196670.27</v>
      </c>
      <c r="I6" s="13">
        <f>'Province 3'!$I$18</f>
        <v>266524.17999999993</v>
      </c>
      <c r="J6" s="13">
        <f>'Province 3'!J18</f>
        <v>199480.34999999998</v>
      </c>
      <c r="K6" s="13">
        <f>'Province 3'!K18</f>
        <v>253613.8</v>
      </c>
      <c r="L6" s="13">
        <f>'Province 3'!L18</f>
        <v>257376.78999999998</v>
      </c>
      <c r="M6" s="13">
        <f>SUM('Province 3'!M18)</f>
        <v>298796.94000000006</v>
      </c>
      <c r="N6" s="13">
        <f>SUM('Province 3'!N18)</f>
        <v>228261.65999999997</v>
      </c>
      <c r="O6" s="13">
        <f>SUM('Province 3'!O18)</f>
        <v>291747</v>
      </c>
      <c r="P6" s="13">
        <f>SUM('Province 3'!P18)</f>
        <v>335666.88</v>
      </c>
      <c r="Q6" s="13">
        <v>342743.74</v>
      </c>
      <c r="R6" s="13">
        <v>416824.49</v>
      </c>
      <c r="S6" s="21">
        <v>267433.65999999997</v>
      </c>
      <c r="T6" s="21">
        <v>424899.54</v>
      </c>
      <c r="U6" s="21">
        <v>420240.66</v>
      </c>
      <c r="V6" s="21">
        <v>450501.57</v>
      </c>
      <c r="W6" s="21">
        <v>516676</v>
      </c>
      <c r="X6" s="21">
        <v>480785.47</v>
      </c>
      <c r="Y6" s="21">
        <v>462415.27</v>
      </c>
      <c r="Z6" s="21">
        <v>469026.45</v>
      </c>
      <c r="AA6" s="4"/>
      <c r="AB6" s="4"/>
      <c r="AC6" s="4"/>
    </row>
    <row r="7" spans="1:29" ht="15">
      <c r="A7" s="19" t="s">
        <v>123</v>
      </c>
      <c r="B7" s="13">
        <f>'Province 4'!B25</f>
        <v>166639.84</v>
      </c>
      <c r="C7" s="13">
        <f>'Province 4'!C25</f>
        <v>152836.71</v>
      </c>
      <c r="D7" s="13">
        <f>'Province 4'!D25</f>
        <v>117399.51</v>
      </c>
      <c r="E7" s="13">
        <f>'Province 4'!E25</f>
        <v>123531.20999999999</v>
      </c>
      <c r="F7" s="61">
        <f>'Province 4'!F25</f>
        <v>121552.48</v>
      </c>
      <c r="G7" s="61">
        <f>'Province 4'!G25</f>
        <v>276146.59999999998</v>
      </c>
      <c r="H7" s="49">
        <f>'Province 4'!H25</f>
        <v>290701.03999999998</v>
      </c>
      <c r="I7" s="13">
        <f>'Province 4'!I25</f>
        <v>254099.82999999996</v>
      </c>
      <c r="J7" s="13">
        <f>'Province 4'!J25</f>
        <v>251166.17</v>
      </c>
      <c r="K7" s="13">
        <f>'Province 4'!K25</f>
        <v>292656.01999999996</v>
      </c>
      <c r="L7" s="13">
        <f>'Province 4'!L25</f>
        <v>274357.14</v>
      </c>
      <c r="M7" s="13">
        <f>SUM('Province 4'!M25)</f>
        <v>284905.53999999998</v>
      </c>
      <c r="N7" s="13">
        <f>SUM('Province 4'!N25)</f>
        <v>323281.67</v>
      </c>
      <c r="O7" s="13">
        <f>SUM('Province 4'!O25)</f>
        <v>414736</v>
      </c>
      <c r="P7" s="13">
        <f>SUM('Province 4'!P25)</f>
        <v>405908.70000000007</v>
      </c>
      <c r="Q7" s="13">
        <v>412304.7</v>
      </c>
      <c r="R7" s="13">
        <v>517394.32</v>
      </c>
      <c r="S7" s="21">
        <v>325116.63</v>
      </c>
      <c r="T7" s="21">
        <v>531941.94999999995</v>
      </c>
      <c r="U7" s="21">
        <v>552255.76</v>
      </c>
      <c r="V7" s="21">
        <v>656986.38</v>
      </c>
      <c r="W7" s="21">
        <v>659022.62</v>
      </c>
      <c r="X7" s="21">
        <v>715865.18</v>
      </c>
      <c r="Y7" s="21">
        <v>632850.64</v>
      </c>
      <c r="Z7" s="21">
        <v>704514.21</v>
      </c>
      <c r="AA7" s="4"/>
      <c r="AB7" s="4"/>
      <c r="AC7" s="4"/>
    </row>
    <row r="8" spans="1:29" ht="15">
      <c r="A8" s="19" t="s">
        <v>125</v>
      </c>
      <c r="B8" s="13">
        <f>'Province 5'!B21</f>
        <v>40610.479999999996</v>
      </c>
      <c r="C8" s="13">
        <f>'Province 5'!$C$21</f>
        <v>80203.53</v>
      </c>
      <c r="D8" s="13">
        <f>'Province 5'!D21</f>
        <v>36236.31</v>
      </c>
      <c r="E8" s="13">
        <f>'Province 5'!E21</f>
        <v>73606.300000000017</v>
      </c>
      <c r="F8" s="61">
        <f>+'Province 5'!F21</f>
        <v>52388.44</v>
      </c>
      <c r="G8" s="61">
        <f>+'Province 5'!G21</f>
        <v>69900.37999999999</v>
      </c>
      <c r="H8" s="49">
        <f>'Province 5'!H21</f>
        <v>115833.39000000001</v>
      </c>
      <c r="I8" s="13">
        <f>'Province 5'!I21</f>
        <v>79309.270000000019</v>
      </c>
      <c r="J8" s="13">
        <f>'Province 5'!J21</f>
        <v>99337.479999999981</v>
      </c>
      <c r="K8" s="13">
        <f>'Province 5'!K21</f>
        <v>107668.64</v>
      </c>
      <c r="L8" s="13">
        <f>'Province 5'!L21</f>
        <v>146649.23000000001</v>
      </c>
      <c r="M8" s="13">
        <f>SUM('Province 5'!M21)</f>
        <v>121991.81000000003</v>
      </c>
      <c r="N8" s="13">
        <f>SUM('Province 5'!N21)</f>
        <v>146138.12000000002</v>
      </c>
      <c r="O8" s="13">
        <f>SUM('Province 5'!O21)</f>
        <v>158266</v>
      </c>
      <c r="P8" s="13">
        <f>SUM('Province 5'!P21)</f>
        <v>158764.07</v>
      </c>
      <c r="Q8" s="13">
        <v>195482.29</v>
      </c>
      <c r="R8" s="13">
        <v>202735.96</v>
      </c>
      <c r="S8" s="21">
        <v>132622.71</v>
      </c>
      <c r="T8" s="21">
        <v>241764.4</v>
      </c>
      <c r="U8" s="21">
        <v>230817.01</v>
      </c>
      <c r="V8" s="21">
        <v>249165.46</v>
      </c>
      <c r="W8" s="21">
        <v>260754.93</v>
      </c>
      <c r="X8" s="21">
        <v>290012.59999999998</v>
      </c>
      <c r="Y8" s="21">
        <v>241290.87</v>
      </c>
      <c r="Z8" s="21">
        <v>298474.58</v>
      </c>
      <c r="AA8" s="4"/>
      <c r="AB8" s="4"/>
      <c r="AC8" s="4"/>
    </row>
    <row r="9" spans="1:29" ht="15">
      <c r="A9" s="19" t="s">
        <v>127</v>
      </c>
      <c r="B9" s="13">
        <f>'Province 6'!B12</f>
        <v>38324.18</v>
      </c>
      <c r="C9" s="13">
        <f>'Province 6'!$C$12</f>
        <v>47409.46</v>
      </c>
      <c r="D9" s="13">
        <f>'Province 6'!D12</f>
        <v>33317.71</v>
      </c>
      <c r="E9" s="13">
        <f>'Province 6'!E12</f>
        <v>25956.820000000003</v>
      </c>
      <c r="F9" s="61">
        <f>'Province 6'!F12</f>
        <v>75791.600000000006</v>
      </c>
      <c r="G9" s="61">
        <f>'Province 6'!G12</f>
        <v>47080.160000000011</v>
      </c>
      <c r="H9" s="49">
        <f>'Province 6'!H12</f>
        <v>48748.08</v>
      </c>
      <c r="I9" s="13">
        <f>'Province 6'!I12</f>
        <v>73671.959999999992</v>
      </c>
      <c r="J9" s="13">
        <f>'Province 6'!J12</f>
        <v>67932.160000000003</v>
      </c>
      <c r="K9" s="13">
        <f>'Province 6'!K12</f>
        <v>55187.240000000005</v>
      </c>
      <c r="L9" s="13">
        <f>'Province 6'!L12</f>
        <v>63253.850000000006</v>
      </c>
      <c r="M9" s="13">
        <f>SUM('Province 6'!$M$12)</f>
        <v>40814.5</v>
      </c>
      <c r="N9" s="13">
        <f>SUM('Province 6'!N12)</f>
        <v>57888.169999999991</v>
      </c>
      <c r="O9" s="13">
        <f>SUM('Province 6'!O12)</f>
        <v>84933</v>
      </c>
      <c r="P9" s="13">
        <f>SUM('Province 6'!P12)</f>
        <v>60949.120000000003</v>
      </c>
      <c r="Q9" s="13">
        <v>105307.59</v>
      </c>
      <c r="R9" s="13">
        <v>76678.559999999998</v>
      </c>
      <c r="S9" s="21">
        <v>83148.08</v>
      </c>
      <c r="T9" s="21">
        <v>77390.320000000007</v>
      </c>
      <c r="U9" s="21">
        <v>113678.63</v>
      </c>
      <c r="V9" s="21">
        <v>102030.12</v>
      </c>
      <c r="W9" s="21">
        <v>109202.13</v>
      </c>
      <c r="X9" s="21">
        <v>117870.45</v>
      </c>
      <c r="Y9" s="21">
        <v>123643.91</v>
      </c>
      <c r="Z9" s="21">
        <v>116012.84</v>
      </c>
      <c r="AA9" s="4"/>
      <c r="AB9" s="4"/>
      <c r="AC9" s="4"/>
    </row>
    <row r="10" spans="1:29" ht="15">
      <c r="A10" s="19" t="s">
        <v>129</v>
      </c>
      <c r="B10" s="13">
        <f>'Province 7'!B16</f>
        <v>42062.170000000006</v>
      </c>
      <c r="C10" s="13">
        <f>'Province 7'!C16</f>
        <v>42578.27</v>
      </c>
      <c r="D10" s="13">
        <f>'Province 7'!D16</f>
        <v>45760.69</v>
      </c>
      <c r="E10" s="13">
        <f>'Province 7'!E16</f>
        <v>38398.01</v>
      </c>
      <c r="F10" s="61">
        <f>+'Province 7'!F16</f>
        <v>27582.799999999999</v>
      </c>
      <c r="G10" s="61">
        <f>+'Province 7'!G16</f>
        <v>77341.049999999988</v>
      </c>
      <c r="H10" s="49">
        <f>'Province 7'!$H$16</f>
        <v>93495.96</v>
      </c>
      <c r="I10" s="13">
        <f>'Province 7'!$I$16</f>
        <v>92066.32</v>
      </c>
      <c r="J10" s="13">
        <f>'Province 7'!J16</f>
        <v>80704.76999999999</v>
      </c>
      <c r="K10" s="13">
        <f>'Province 7'!K16</f>
        <v>90824.900000000009</v>
      </c>
      <c r="L10" s="13">
        <f>'Province 7'!L16</f>
        <v>129019.65000000002</v>
      </c>
      <c r="M10" s="13">
        <f>SUM('Province 7'!M16)</f>
        <v>109125.63</v>
      </c>
      <c r="N10" s="13">
        <f>SUM('Province 7'!N16)</f>
        <v>158431.31</v>
      </c>
      <c r="O10" s="13">
        <f>SUM('Province 7'!O16)</f>
        <v>138387</v>
      </c>
      <c r="P10" s="13">
        <f>SUM('Province 7'!P16)</f>
        <v>163580.63</v>
      </c>
      <c r="Q10" s="13">
        <v>122791.2</v>
      </c>
      <c r="R10" s="13">
        <v>215901.04</v>
      </c>
      <c r="S10" s="21">
        <v>101528.32000000001</v>
      </c>
      <c r="T10" s="21">
        <v>240741.43</v>
      </c>
      <c r="U10" s="21">
        <v>212524.48</v>
      </c>
      <c r="V10" s="21">
        <v>209738.37</v>
      </c>
      <c r="W10" s="21">
        <v>270201.49</v>
      </c>
      <c r="X10" s="21">
        <v>278929.40999999997</v>
      </c>
      <c r="Y10" s="21">
        <v>302738.59999999998</v>
      </c>
      <c r="Z10" s="21">
        <v>245434.09</v>
      </c>
    </row>
    <row r="11" spans="1:29" ht="15">
      <c r="A11" s="19" t="s">
        <v>131</v>
      </c>
      <c r="B11" s="13">
        <f>'Province 8'!B24</f>
        <v>65026.950000000012</v>
      </c>
      <c r="C11" s="13">
        <f>'Province 8'!$C$24</f>
        <v>69428.61</v>
      </c>
      <c r="D11" s="13">
        <f>'Province 8'!D24</f>
        <v>68516.729999999981</v>
      </c>
      <c r="E11" s="13">
        <f>'Province 8'!E24</f>
        <v>57259.729999999996</v>
      </c>
      <c r="F11" s="61">
        <f>+'Province 8'!$F$24</f>
        <v>37596.080000000002</v>
      </c>
      <c r="G11" s="61">
        <f>+'Province 8'!$G$24</f>
        <v>101422.36000000002</v>
      </c>
      <c r="H11" s="49">
        <f>'Province 8'!H24</f>
        <v>119627.09999999999</v>
      </c>
      <c r="I11" s="13">
        <f>'Province 8'!$I$24</f>
        <v>95191.159999999974</v>
      </c>
      <c r="J11" s="13">
        <f>'Province 8'!J24</f>
        <v>97065.760000000009</v>
      </c>
      <c r="K11" s="13">
        <f>'Province 8'!K24</f>
        <v>135863.97</v>
      </c>
      <c r="L11" s="13">
        <f>'Province 8'!L24</f>
        <v>106982.13000000002</v>
      </c>
      <c r="M11" s="13">
        <f>SUM('Province 8'!M24)</f>
        <v>133767.34</v>
      </c>
      <c r="N11" s="13">
        <f>SUM('Province 8'!N24)</f>
        <v>130937.87999999998</v>
      </c>
      <c r="O11" s="13">
        <f>SUM('Province 8'!O24)</f>
        <v>170308</v>
      </c>
      <c r="P11" s="13">
        <f>SUM('Province 8'!P24)</f>
        <v>148529.54</v>
      </c>
      <c r="Q11" s="13">
        <v>202016.32</v>
      </c>
      <c r="R11" s="13">
        <v>223231.65</v>
      </c>
      <c r="S11" s="20">
        <v>161872.17000000001</v>
      </c>
      <c r="T11" s="21">
        <v>210559.65</v>
      </c>
      <c r="U11" s="21">
        <v>241104.11</v>
      </c>
      <c r="V11" s="21">
        <v>262628.52</v>
      </c>
      <c r="W11" s="21">
        <v>283251.55</v>
      </c>
      <c r="X11" s="21">
        <v>338643.32</v>
      </c>
      <c r="Y11" s="21">
        <v>309449.42</v>
      </c>
      <c r="Z11" s="21">
        <v>287425.81</v>
      </c>
    </row>
    <row r="12" spans="1:29" ht="15">
      <c r="A12" s="19" t="s">
        <v>133</v>
      </c>
      <c r="B12" s="13">
        <f>'Province 9'!B10</f>
        <v>6153.89</v>
      </c>
      <c r="C12" s="13">
        <f>'Province 9'!C10</f>
        <v>6147.62</v>
      </c>
      <c r="D12" s="13">
        <f>'Province 9'!D10</f>
        <v>2500</v>
      </c>
      <c r="E12" s="13">
        <f>'Province 9'!E10</f>
        <v>4396.6099999999997</v>
      </c>
      <c r="F12" s="61">
        <f>+'Province 9'!F10</f>
        <v>1978</v>
      </c>
      <c r="G12" s="61">
        <f>+'Province 9'!G10</f>
        <v>5193.3099999999995</v>
      </c>
      <c r="H12" s="49">
        <f>'Province 9'!H10</f>
        <v>6763.95</v>
      </c>
      <c r="I12" s="13">
        <f>'Province 9'!$I$10</f>
        <v>10696.72</v>
      </c>
      <c r="J12" s="13">
        <f>'Province 9'!J10</f>
        <v>950.93</v>
      </c>
      <c r="K12" s="13">
        <f>'Province 9'!K10</f>
        <v>5668.8099999999995</v>
      </c>
      <c r="L12" s="13">
        <f>'Province 9'!L10</f>
        <v>4582.99</v>
      </c>
      <c r="M12" s="13">
        <f>SUM('Province 9'!M10)</f>
        <v>3271.89</v>
      </c>
      <c r="N12" s="13">
        <f>SUM('Province 9'!N10)</f>
        <v>8442.26</v>
      </c>
      <c r="O12" s="13">
        <f>SUM('Province 9'!O10)</f>
        <v>6492</v>
      </c>
      <c r="P12" s="13">
        <f>SUM('Province 9'!P10)</f>
        <v>6000.5199999999995</v>
      </c>
      <c r="Q12" s="13">
        <v>25541.37</v>
      </c>
      <c r="R12" s="13">
        <v>15647.2</v>
      </c>
      <c r="S12" s="21">
        <v>10870.35</v>
      </c>
      <c r="T12" s="21">
        <v>13527.52</v>
      </c>
      <c r="U12" s="21">
        <v>15353.1</v>
      </c>
      <c r="V12" s="21">
        <v>7459.77</v>
      </c>
      <c r="W12" s="21">
        <v>6666.74</v>
      </c>
      <c r="X12" s="21">
        <v>11574.34</v>
      </c>
      <c r="Y12" s="21">
        <v>5595.85</v>
      </c>
      <c r="Z12" s="21">
        <v>8954.64</v>
      </c>
    </row>
    <row r="13" spans="1:29" ht="15">
      <c r="A13" s="19" t="s">
        <v>135</v>
      </c>
      <c r="B13" s="13">
        <f>Other!B17</f>
        <v>12768.2</v>
      </c>
      <c r="C13" s="13">
        <f>Other!C17</f>
        <v>3478.2700000000004</v>
      </c>
      <c r="D13" s="13">
        <f>Other!D17</f>
        <v>12672.48</v>
      </c>
      <c r="E13" s="13">
        <f>Other!E17</f>
        <v>1229.46</v>
      </c>
      <c r="F13" s="61">
        <f>Other!$F$17</f>
        <v>2596.4</v>
      </c>
      <c r="G13" s="61">
        <f>Other!$G$17</f>
        <v>57528.57</v>
      </c>
      <c r="H13" s="49">
        <f>Other!H17</f>
        <v>6782.37</v>
      </c>
      <c r="I13" s="13">
        <f>Other!I17</f>
        <v>1450.55</v>
      </c>
      <c r="J13" s="13">
        <f>Other!J17</f>
        <v>2021.99</v>
      </c>
      <c r="K13" s="13">
        <f>Other!K17</f>
        <v>102577.34</v>
      </c>
      <c r="L13" s="13">
        <f>Other!L17</f>
        <v>5222.82</v>
      </c>
      <c r="M13" s="13">
        <v>1010</v>
      </c>
      <c r="N13" s="13">
        <f>SUM(Other!N17)</f>
        <v>4856.53</v>
      </c>
      <c r="O13" s="13">
        <v>2350</v>
      </c>
      <c r="P13" s="13">
        <v>0</v>
      </c>
      <c r="Q13" s="13">
        <v>0</v>
      </c>
      <c r="R13" s="13">
        <v>0</v>
      </c>
      <c r="S13" s="21">
        <v>2727</v>
      </c>
      <c r="T13" s="21">
        <v>4887.84</v>
      </c>
      <c r="U13" s="21">
        <v>6219.21</v>
      </c>
      <c r="V13" s="21">
        <v>2555.59</v>
      </c>
      <c r="W13" s="21">
        <v>7633.54</v>
      </c>
      <c r="X13" s="21">
        <v>5730.89</v>
      </c>
      <c r="Y13" s="21">
        <v>6715.61</v>
      </c>
      <c r="Z13" s="21">
        <v>14028.08</v>
      </c>
    </row>
    <row r="14" spans="1:29" s="57" customFormat="1" ht="15">
      <c r="A14" s="54" t="s">
        <v>156</v>
      </c>
      <c r="B14" s="55">
        <f>SUM(B4:B13)</f>
        <v>571136.46999999986</v>
      </c>
      <c r="C14" s="55">
        <f t="shared" ref="C14:H14" si="0">SUM(C4:C13)</f>
        <v>626247.14</v>
      </c>
      <c r="D14" s="55">
        <f t="shared" si="0"/>
        <v>529951.53</v>
      </c>
      <c r="E14" s="55">
        <f t="shared" si="0"/>
        <v>521201.89</v>
      </c>
      <c r="F14" s="55">
        <f t="shared" si="0"/>
        <v>548626.22</v>
      </c>
      <c r="G14" s="55">
        <f t="shared" si="0"/>
        <v>1056049.44</v>
      </c>
      <c r="H14" s="55">
        <f t="shared" si="0"/>
        <v>1085007.6400000001</v>
      </c>
      <c r="I14" s="55">
        <f>+SUM(I4:I13)</f>
        <v>1069512.4899999998</v>
      </c>
      <c r="J14" s="55">
        <f>SUM(J4:J13)</f>
        <v>991240.35000000009</v>
      </c>
      <c r="K14" s="55">
        <f>SUM(K4:K13)</f>
        <v>1273059.25</v>
      </c>
      <c r="L14" s="55">
        <f t="shared" ref="L14:Z14" si="1">SUM(L4:L13)</f>
        <v>1247463.1500000001</v>
      </c>
      <c r="M14" s="55">
        <f t="shared" si="1"/>
        <v>1181767.1399999999</v>
      </c>
      <c r="N14" s="55">
        <f t="shared" si="1"/>
        <v>1303040.97</v>
      </c>
      <c r="O14" s="55">
        <f t="shared" si="1"/>
        <v>1557731</v>
      </c>
      <c r="P14" s="55">
        <f t="shared" si="1"/>
        <v>1549920.35</v>
      </c>
      <c r="Q14" s="55">
        <f t="shared" si="1"/>
        <v>1776197.2200000002</v>
      </c>
      <c r="R14" s="55">
        <f t="shared" si="1"/>
        <v>2031753.05</v>
      </c>
      <c r="S14" s="56">
        <f t="shared" si="1"/>
        <v>1281447.49</v>
      </c>
      <c r="T14" s="56">
        <f t="shared" si="1"/>
        <v>2135011.9099999997</v>
      </c>
      <c r="U14" s="56">
        <f t="shared" si="1"/>
        <v>2190443.9899999998</v>
      </c>
      <c r="V14" s="56">
        <f t="shared" si="1"/>
        <v>2377793.71</v>
      </c>
      <c r="W14" s="56">
        <f t="shared" si="1"/>
        <v>2586854.54</v>
      </c>
      <c r="X14" s="56">
        <f t="shared" si="1"/>
        <v>2744653.3800000004</v>
      </c>
      <c r="Y14" s="56">
        <f t="shared" si="1"/>
        <v>2507524.38</v>
      </c>
      <c r="Z14" s="56">
        <f t="shared" si="1"/>
        <v>2619118.0400000005</v>
      </c>
    </row>
    <row r="15" spans="1:29" s="57" customFormat="1" ht="15">
      <c r="A15" s="60" t="s">
        <v>166</v>
      </c>
      <c r="B15" s="49">
        <v>86000</v>
      </c>
      <c r="C15" s="49">
        <v>80000</v>
      </c>
      <c r="D15" s="49">
        <v>81000</v>
      </c>
      <c r="E15" s="49">
        <v>64000</v>
      </c>
      <c r="F15" s="62">
        <v>66181.240000000005</v>
      </c>
      <c r="G15" s="62">
        <f>15309.94+16277.53+16277.53+16277.53</f>
        <v>64142.53</v>
      </c>
      <c r="H15" s="49">
        <v>50989.42</v>
      </c>
      <c r="I15" s="49">
        <v>36000</v>
      </c>
      <c r="J15" s="55"/>
      <c r="K15" s="55"/>
      <c r="L15" s="55"/>
      <c r="M15" s="55"/>
      <c r="N15" s="55"/>
      <c r="O15" s="55"/>
      <c r="P15" s="55"/>
      <c r="Q15" s="55"/>
      <c r="R15" s="55"/>
      <c r="S15" s="56"/>
      <c r="T15" s="56"/>
      <c r="U15" s="56"/>
      <c r="V15" s="56"/>
      <c r="W15" s="56"/>
      <c r="X15" s="56"/>
      <c r="Y15" s="56"/>
      <c r="Z15" s="56"/>
    </row>
    <row r="16" spans="1:29" ht="16" thickBot="1">
      <c r="A16" s="36" t="s">
        <v>165</v>
      </c>
      <c r="B16" s="37">
        <v>422611.9</v>
      </c>
      <c r="C16" s="37">
        <v>297036.64</v>
      </c>
      <c r="D16" s="37">
        <v>468649.01</v>
      </c>
      <c r="E16" s="37">
        <v>465952.25</v>
      </c>
      <c r="F16" s="63">
        <v>423748.81</v>
      </c>
      <c r="G16" s="63">
        <f>426970.81-176.11</f>
        <v>426794.7</v>
      </c>
      <c r="H16" s="50">
        <v>429232.91</v>
      </c>
      <c r="I16" s="37">
        <v>213703.72</v>
      </c>
      <c r="J16" s="37">
        <f>J17-J14</f>
        <v>178729.19999999995</v>
      </c>
      <c r="K16" s="37">
        <v>12744.46</v>
      </c>
      <c r="L16" s="37">
        <v>311674.40000000002</v>
      </c>
      <c r="M16" s="37">
        <v>341948.94</v>
      </c>
      <c r="N16" s="37">
        <v>170324.59</v>
      </c>
      <c r="O16" s="37">
        <v>0</v>
      </c>
      <c r="P16" s="37">
        <v>4115.28</v>
      </c>
      <c r="Q16" s="37">
        <v>2823</v>
      </c>
      <c r="R16" s="37">
        <v>6672.94</v>
      </c>
      <c r="S16" s="38">
        <v>112951.34</v>
      </c>
      <c r="T16" s="38">
        <v>118450.49</v>
      </c>
      <c r="U16" s="38">
        <v>57004.22</v>
      </c>
      <c r="V16" s="38">
        <v>402911.45</v>
      </c>
      <c r="W16" s="38">
        <v>297986.65000000002</v>
      </c>
      <c r="X16" s="38">
        <v>342415.73</v>
      </c>
      <c r="Y16" s="38">
        <v>412380.76</v>
      </c>
      <c r="Z16" s="38">
        <v>527798.44999999995</v>
      </c>
    </row>
    <row r="17" spans="1:26" s="2" customFormat="1" ht="15">
      <c r="A17" s="25" t="s">
        <v>161</v>
      </c>
      <c r="B17" s="26">
        <f>SUM(B14:B16)</f>
        <v>1079748.3699999999</v>
      </c>
      <c r="C17" s="26">
        <f>SUM(C14:C16)</f>
        <v>1003283.78</v>
      </c>
      <c r="D17" s="26">
        <f t="shared" ref="D17:I17" si="2">SUM(D14:D16)</f>
        <v>1079600.54</v>
      </c>
      <c r="E17" s="26">
        <f t="shared" si="2"/>
        <v>1051154.1400000001</v>
      </c>
      <c r="F17" s="47">
        <f t="shared" si="2"/>
        <v>1038556.27</v>
      </c>
      <c r="G17" s="47">
        <f t="shared" si="2"/>
        <v>1546986.67</v>
      </c>
      <c r="H17" s="47">
        <f t="shared" si="2"/>
        <v>1565229.97</v>
      </c>
      <c r="I17" s="26">
        <f t="shared" si="2"/>
        <v>1319216.2099999997</v>
      </c>
      <c r="J17" s="26">
        <v>1169969.55</v>
      </c>
      <c r="K17" s="26">
        <f t="shared" ref="K17:Z17" si="3">SUM(K14:K16)</f>
        <v>1285803.71</v>
      </c>
      <c r="L17" s="26">
        <f t="shared" si="3"/>
        <v>1559137.5500000003</v>
      </c>
      <c r="M17" s="26">
        <f t="shared" si="3"/>
        <v>1523716.0799999998</v>
      </c>
      <c r="N17" s="26">
        <f t="shared" si="3"/>
        <v>1473365.56</v>
      </c>
      <c r="O17" s="26">
        <f t="shared" si="3"/>
        <v>1557731</v>
      </c>
      <c r="P17" s="26">
        <f t="shared" si="3"/>
        <v>1554035.6300000001</v>
      </c>
      <c r="Q17" s="26">
        <f t="shared" si="3"/>
        <v>1779020.2200000002</v>
      </c>
      <c r="R17" s="26">
        <f t="shared" si="3"/>
        <v>2038425.99</v>
      </c>
      <c r="S17" s="27">
        <f t="shared" si="3"/>
        <v>1394398.83</v>
      </c>
      <c r="T17" s="27">
        <f t="shared" si="3"/>
        <v>2253462.4</v>
      </c>
      <c r="U17" s="27">
        <f t="shared" si="3"/>
        <v>2247448.21</v>
      </c>
      <c r="V17" s="27">
        <f t="shared" si="3"/>
        <v>2780705.16</v>
      </c>
      <c r="W17" s="27">
        <f t="shared" si="3"/>
        <v>2884841.19</v>
      </c>
      <c r="X17" s="27">
        <f t="shared" si="3"/>
        <v>3087069.1100000003</v>
      </c>
      <c r="Y17" s="27">
        <f t="shared" si="3"/>
        <v>2919905.1399999997</v>
      </c>
      <c r="Z17" s="27">
        <f t="shared" si="3"/>
        <v>3146916.49</v>
      </c>
    </row>
    <row r="18" spans="1:26">
      <c r="A18" s="98"/>
      <c r="B18" s="98"/>
      <c r="C18" s="98"/>
      <c r="D18" s="98"/>
      <c r="E18" s="98"/>
      <c r="F18" s="98"/>
      <c r="G18" s="98"/>
      <c r="H18" s="98"/>
      <c r="I18" s="98"/>
      <c r="J18" s="98"/>
      <c r="K18" s="98"/>
      <c r="L18" s="98"/>
      <c r="M18" s="98"/>
      <c r="N18" s="98"/>
      <c r="O18" s="98"/>
      <c r="P18" s="98"/>
      <c r="Q18" s="98"/>
      <c r="R18" s="98"/>
      <c r="S18" s="98"/>
    </row>
    <row r="19" spans="1:26">
      <c r="A19" s="98"/>
      <c r="B19" s="98"/>
      <c r="C19" s="98"/>
      <c r="D19" s="98"/>
      <c r="E19" s="98"/>
      <c r="F19" s="98"/>
      <c r="G19" s="98"/>
      <c r="H19" s="98"/>
      <c r="I19" s="98"/>
      <c r="J19" s="98"/>
      <c r="K19" s="98"/>
      <c r="L19" s="98"/>
      <c r="M19" s="98"/>
      <c r="N19" s="98"/>
      <c r="O19" s="98"/>
      <c r="P19" s="98"/>
      <c r="Q19" s="98"/>
      <c r="R19" s="98"/>
      <c r="S19" s="98"/>
      <c r="T19" s="11"/>
    </row>
    <row r="20" spans="1:26">
      <c r="D20" s="11"/>
    </row>
    <row r="21" spans="1:26">
      <c r="A21" s="11"/>
      <c r="D21" s="11"/>
      <c r="F21" s="11"/>
      <c r="G21" s="66"/>
    </row>
    <row r="22" spans="1:26">
      <c r="A22" s="11"/>
    </row>
    <row r="23" spans="1:26">
      <c r="A23" s="4"/>
      <c r="G23" s="66"/>
    </row>
    <row r="24" spans="1:26">
      <c r="A24" s="11"/>
      <c r="B24" s="96"/>
    </row>
    <row r="25" spans="1:26">
      <c r="A25" s="4"/>
    </row>
    <row r="26" spans="1:26">
      <c r="A26" s="4"/>
      <c r="B26" s="96"/>
    </row>
    <row r="28" spans="1:26">
      <c r="A28" s="11"/>
    </row>
    <row r="29" spans="1:26">
      <c r="A29" s="11"/>
    </row>
    <row r="30" spans="1:26">
      <c r="A30" s="11"/>
    </row>
    <row r="32" spans="1:26">
      <c r="A32" s="11"/>
    </row>
    <row r="46" spans="8:10" ht="13" customHeight="1">
      <c r="H46" s="99" t="s">
        <v>180</v>
      </c>
      <c r="I46" s="99"/>
      <c r="J46" s="99"/>
    </row>
    <row r="47" spans="8:10">
      <c r="H47" s="99"/>
      <c r="I47" s="99"/>
      <c r="J47" s="99"/>
    </row>
    <row r="48" spans="8:10">
      <c r="H48" s="99"/>
      <c r="I48" s="99"/>
      <c r="J48" s="99"/>
    </row>
    <row r="49" spans="8:10">
      <c r="H49" s="99"/>
      <c r="I49" s="99"/>
      <c r="J49" s="99"/>
    </row>
    <row r="50" spans="8:10">
      <c r="H50" s="99"/>
      <c r="I50" s="99"/>
      <c r="J50" s="99"/>
    </row>
    <row r="51" spans="8:10">
      <c r="H51" s="99"/>
      <c r="I51" s="99"/>
      <c r="J51" s="99"/>
    </row>
    <row r="52" spans="8:10">
      <c r="H52" s="99"/>
      <c r="I52" s="99"/>
      <c r="J52" s="99"/>
    </row>
    <row r="53" spans="8:10">
      <c r="H53" s="99"/>
      <c r="I53" s="99"/>
      <c r="J53" s="99"/>
    </row>
    <row r="54" spans="8:10">
      <c r="H54" s="99"/>
      <c r="I54" s="99"/>
      <c r="J54" s="99"/>
    </row>
    <row r="55" spans="8:10">
      <c r="H55" s="99"/>
      <c r="I55" s="99"/>
      <c r="J55" s="99"/>
    </row>
    <row r="56" spans="8:10">
      <c r="H56" s="99"/>
      <c r="I56" s="99"/>
      <c r="J56" s="99"/>
    </row>
    <row r="57" spans="8:10">
      <c r="H57" s="99"/>
      <c r="I57" s="99"/>
      <c r="J57" s="99"/>
    </row>
    <row r="58" spans="8:10">
      <c r="H58" s="99"/>
      <c r="I58" s="99"/>
      <c r="J58" s="99"/>
    </row>
  </sheetData>
  <mergeCells count="3">
    <mergeCell ref="A1:Z1"/>
    <mergeCell ref="A18:S19"/>
    <mergeCell ref="H46:J58"/>
  </mergeCells>
  <phoneticPr fontId="2" type="noConversion"/>
  <pageMargins left="0.75" right="0.75" top="1" bottom="1" header="0.5" footer="0.5"/>
  <pageSetup scale="74" orientation="landscape" horizontalDpi="4294967293" verticalDpi="4294967293"/>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10"/>
  <sheetViews>
    <sheetView zoomScale="125" zoomScaleNormal="125" workbookViewId="0">
      <pane xSplit="1" topLeftCell="B1" activePane="topRight" state="frozen"/>
      <selection pane="topRight" activeCell="B9" sqref="B9"/>
    </sheetView>
  </sheetViews>
  <sheetFormatPr baseColWidth="10" defaultColWidth="8.83203125" defaultRowHeight="13"/>
  <cols>
    <col min="1" max="1" width="17.1640625" bestFit="1" customWidth="1"/>
    <col min="2" max="2" width="11.5" style="7" customWidth="1"/>
    <col min="3" max="3" width="9.6640625" customWidth="1"/>
    <col min="4" max="4" width="9.83203125" customWidth="1"/>
    <col min="5" max="5" width="11.1640625" style="7" customWidth="1"/>
    <col min="6" max="6" width="9.1640625" customWidth="1"/>
    <col min="7" max="7" width="9.6640625" customWidth="1"/>
    <col min="8" max="8" width="9" customWidth="1"/>
    <col min="9" max="9" width="9.5" bestFit="1" customWidth="1"/>
    <col min="10" max="10" width="8.5" bestFit="1" customWidth="1"/>
    <col min="11" max="11" width="9.5" customWidth="1"/>
    <col min="12" max="21" width="9.5" bestFit="1" customWidth="1"/>
    <col min="22" max="23" width="8.5" bestFit="1" customWidth="1"/>
    <col min="24" max="24" width="9.5" bestFit="1" customWidth="1"/>
    <col min="25" max="26" width="8.5" bestFit="1" customWidth="1"/>
  </cols>
  <sheetData>
    <row r="1" spans="1:26" ht="17">
      <c r="A1" s="100" t="s">
        <v>195</v>
      </c>
      <c r="B1" s="100"/>
      <c r="C1" s="100"/>
      <c r="D1" s="100"/>
      <c r="E1" s="100"/>
      <c r="F1" s="100"/>
      <c r="G1" s="100"/>
      <c r="H1" s="100"/>
      <c r="I1" s="100"/>
      <c r="J1" s="100"/>
      <c r="K1" s="100"/>
      <c r="L1" s="100"/>
      <c r="M1" s="100"/>
      <c r="N1" s="100"/>
      <c r="O1" s="100"/>
      <c r="P1" s="100"/>
      <c r="Q1" s="100"/>
      <c r="R1" s="100"/>
      <c r="S1" s="100"/>
      <c r="T1" s="100"/>
      <c r="U1" s="100"/>
      <c r="V1" s="100"/>
      <c r="W1" s="100"/>
      <c r="X1" s="100"/>
      <c r="Y1" s="100"/>
      <c r="Z1" s="100"/>
    </row>
    <row r="3" spans="1:26" s="76" customFormat="1" ht="15">
      <c r="A3" s="80" t="s">
        <v>1</v>
      </c>
      <c r="B3" s="75" t="s">
        <v>184</v>
      </c>
      <c r="C3" s="67" t="s">
        <v>177</v>
      </c>
      <c r="D3" s="67" t="s">
        <v>176</v>
      </c>
      <c r="E3" s="82">
        <v>2021</v>
      </c>
      <c r="F3" s="67" t="s">
        <v>173</v>
      </c>
      <c r="G3" s="67" t="s">
        <v>167</v>
      </c>
      <c r="H3" s="70" t="s">
        <v>164</v>
      </c>
      <c r="I3" s="67" t="s">
        <v>160</v>
      </c>
      <c r="J3" s="67" t="s">
        <v>158</v>
      </c>
      <c r="K3" s="67" t="s">
        <v>152</v>
      </c>
      <c r="L3" s="75" t="s">
        <v>145</v>
      </c>
      <c r="M3" s="75" t="s">
        <v>138</v>
      </c>
      <c r="N3" s="75" t="s">
        <v>139</v>
      </c>
      <c r="O3" s="75" t="s">
        <v>140</v>
      </c>
      <c r="P3" s="75" t="s">
        <v>141</v>
      </c>
      <c r="Q3" s="75" t="s">
        <v>137</v>
      </c>
      <c r="R3" s="75" t="s">
        <v>136</v>
      </c>
      <c r="S3" s="18">
        <v>2007</v>
      </c>
      <c r="T3" s="18">
        <v>2006</v>
      </c>
      <c r="U3" s="18">
        <v>2005</v>
      </c>
      <c r="V3" s="18">
        <v>2004</v>
      </c>
      <c r="W3" s="18">
        <v>2003</v>
      </c>
      <c r="X3" s="18">
        <v>2002</v>
      </c>
      <c r="Y3" s="18">
        <v>2001</v>
      </c>
      <c r="Z3" s="18">
        <v>2000</v>
      </c>
    </row>
    <row r="4" spans="1:26" ht="15">
      <c r="A4" s="19" t="s">
        <v>16</v>
      </c>
      <c r="B4" s="90">
        <v>2335.36</v>
      </c>
      <c r="C4" s="13"/>
      <c r="D4" s="13">
        <v>0</v>
      </c>
      <c r="E4" s="13"/>
      <c r="F4" s="13">
        <v>0</v>
      </c>
      <c r="G4" s="13">
        <v>0</v>
      </c>
      <c r="H4" s="49">
        <v>0</v>
      </c>
      <c r="I4" s="13"/>
      <c r="J4" s="13">
        <v>0</v>
      </c>
      <c r="K4" s="13">
        <v>0</v>
      </c>
      <c r="L4" s="13">
        <v>0</v>
      </c>
      <c r="M4" s="13">
        <v>912</v>
      </c>
      <c r="N4" s="13">
        <v>0</v>
      </c>
      <c r="O4" s="13">
        <v>1000</v>
      </c>
      <c r="P4" s="13">
        <v>461.7</v>
      </c>
      <c r="Q4" s="13">
        <v>197.22</v>
      </c>
      <c r="R4" s="13">
        <v>0</v>
      </c>
      <c r="S4" s="21">
        <v>227.3</v>
      </c>
      <c r="T4" s="21">
        <v>615.13</v>
      </c>
      <c r="U4" s="21">
        <v>0</v>
      </c>
      <c r="V4" s="21">
        <v>389.28</v>
      </c>
      <c r="W4" s="21">
        <v>654.88</v>
      </c>
      <c r="X4" s="21">
        <v>0</v>
      </c>
      <c r="Y4" s="21">
        <v>0</v>
      </c>
      <c r="Z4" s="21">
        <v>348.81</v>
      </c>
    </row>
    <row r="5" spans="1:26" ht="15">
      <c r="A5" s="19" t="s">
        <v>22</v>
      </c>
      <c r="B5" s="13">
        <v>3318.53</v>
      </c>
      <c r="C5" s="13">
        <v>6147.62</v>
      </c>
      <c r="D5" s="13">
        <v>2500</v>
      </c>
      <c r="E5" s="13">
        <v>4396.6099999999997</v>
      </c>
      <c r="F5" s="13">
        <v>1978</v>
      </c>
      <c r="G5" s="13">
        <v>4500</v>
      </c>
      <c r="H5" s="49">
        <v>5945.49</v>
      </c>
      <c r="I5" s="13">
        <v>10696.72</v>
      </c>
      <c r="J5" s="13">
        <v>0</v>
      </c>
      <c r="K5" s="13">
        <v>4744</v>
      </c>
      <c r="L5" s="13">
        <v>3984.77</v>
      </c>
      <c r="M5" s="13">
        <v>1636.83</v>
      </c>
      <c r="N5" s="13">
        <v>4297</v>
      </c>
      <c r="O5" s="13">
        <v>4739</v>
      </c>
      <c r="P5" s="13">
        <v>4710.75</v>
      </c>
      <c r="Q5" s="13">
        <v>5915.8</v>
      </c>
      <c r="R5" s="13">
        <v>4086.83</v>
      </c>
      <c r="S5" s="21">
        <v>2000</v>
      </c>
      <c r="T5" s="21">
        <v>1544.75</v>
      </c>
      <c r="U5" s="21">
        <v>6611.67</v>
      </c>
      <c r="V5" s="21">
        <v>0</v>
      </c>
      <c r="W5" s="21">
        <v>1999.53</v>
      </c>
      <c r="X5" s="21">
        <v>2532.5</v>
      </c>
      <c r="Y5" s="21">
        <v>2095.85</v>
      </c>
      <c r="Z5" s="21">
        <v>1440.66</v>
      </c>
    </row>
    <row r="6" spans="1:26" ht="15">
      <c r="A6" s="19" t="s">
        <v>29</v>
      </c>
      <c r="B6" s="90">
        <v>500</v>
      </c>
      <c r="C6" s="13"/>
      <c r="D6" s="13">
        <v>0</v>
      </c>
      <c r="E6" s="13"/>
      <c r="F6" s="13">
        <v>0</v>
      </c>
      <c r="G6" s="13">
        <v>0</v>
      </c>
      <c r="H6" s="49">
        <v>0</v>
      </c>
      <c r="I6" s="13"/>
      <c r="J6" s="13">
        <v>0</v>
      </c>
      <c r="K6" s="13">
        <v>0</v>
      </c>
      <c r="L6" s="13">
        <v>0</v>
      </c>
      <c r="M6" s="13">
        <v>0</v>
      </c>
      <c r="N6" s="13">
        <v>535.42999999999995</v>
      </c>
      <c r="O6" s="13">
        <v>0</v>
      </c>
      <c r="P6" s="13">
        <v>0</v>
      </c>
      <c r="Q6" s="13">
        <v>0</v>
      </c>
      <c r="R6" s="13">
        <v>0</v>
      </c>
      <c r="S6" s="21">
        <v>0</v>
      </c>
      <c r="T6" s="21">
        <v>0</v>
      </c>
      <c r="U6" s="21">
        <v>0</v>
      </c>
      <c r="V6" s="21">
        <v>0</v>
      </c>
      <c r="W6" s="21">
        <v>0</v>
      </c>
      <c r="X6" s="21">
        <v>0</v>
      </c>
      <c r="Y6" s="21">
        <v>0</v>
      </c>
      <c r="Z6" s="21">
        <v>465.17</v>
      </c>
    </row>
    <row r="7" spans="1:26" ht="15">
      <c r="A7" s="19" t="s">
        <v>30</v>
      </c>
      <c r="B7" s="13"/>
      <c r="C7" s="13"/>
      <c r="D7" s="13">
        <v>0</v>
      </c>
      <c r="E7" s="13"/>
      <c r="F7" s="13">
        <v>0</v>
      </c>
      <c r="G7" s="13">
        <v>693.31</v>
      </c>
      <c r="H7" s="49">
        <v>818.46</v>
      </c>
      <c r="I7" s="13"/>
      <c r="J7" s="13">
        <v>950.93</v>
      </c>
      <c r="K7" s="13">
        <v>924.81</v>
      </c>
      <c r="L7" s="13">
        <v>598.22</v>
      </c>
      <c r="M7" s="13">
        <v>723.06</v>
      </c>
      <c r="N7" s="13">
        <v>609.83000000000004</v>
      </c>
      <c r="O7" s="13">
        <v>753</v>
      </c>
      <c r="P7" s="13">
        <v>828.07</v>
      </c>
      <c r="Q7" s="13">
        <v>1000.44</v>
      </c>
      <c r="R7" s="13">
        <v>386.71</v>
      </c>
      <c r="S7" s="21">
        <v>0</v>
      </c>
      <c r="T7" s="21">
        <v>321.87</v>
      </c>
      <c r="U7" s="21">
        <v>228.76</v>
      </c>
      <c r="V7" s="21">
        <v>624.01</v>
      </c>
      <c r="W7" s="21">
        <v>164.04</v>
      </c>
      <c r="X7" s="21">
        <v>326.91000000000003</v>
      </c>
      <c r="Y7" s="21">
        <v>0</v>
      </c>
      <c r="Z7" s="21">
        <v>0</v>
      </c>
    </row>
    <row r="8" spans="1:26" ht="14" customHeight="1">
      <c r="A8" s="19" t="s">
        <v>38</v>
      </c>
      <c r="B8" s="13"/>
      <c r="C8" s="13"/>
      <c r="D8" s="13">
        <v>0</v>
      </c>
      <c r="E8" s="13"/>
      <c r="F8" s="13">
        <v>0</v>
      </c>
      <c r="G8" s="13">
        <v>0</v>
      </c>
      <c r="H8" s="49">
        <v>0</v>
      </c>
      <c r="I8" s="13"/>
      <c r="J8" s="13">
        <v>0</v>
      </c>
      <c r="K8" s="13">
        <v>0</v>
      </c>
      <c r="L8" s="13">
        <v>0</v>
      </c>
      <c r="M8" s="13">
        <v>0</v>
      </c>
      <c r="N8" s="13">
        <v>3000</v>
      </c>
      <c r="O8" s="13">
        <v>0</v>
      </c>
      <c r="P8" s="13">
        <v>0</v>
      </c>
      <c r="Q8" s="13">
        <v>6955.13</v>
      </c>
      <c r="R8" s="13">
        <v>0</v>
      </c>
      <c r="S8" s="21">
        <v>2955.34</v>
      </c>
      <c r="T8" s="21">
        <v>2395.77</v>
      </c>
      <c r="U8" s="21">
        <v>0</v>
      </c>
      <c r="V8" s="21">
        <v>4909</v>
      </c>
      <c r="W8" s="21">
        <v>47</v>
      </c>
      <c r="X8" s="21">
        <v>2380</v>
      </c>
      <c r="Y8" s="21">
        <v>0</v>
      </c>
      <c r="Z8" s="21">
        <v>1900</v>
      </c>
    </row>
    <row r="9" spans="1:26" ht="15">
      <c r="A9" s="43" t="s">
        <v>153</v>
      </c>
      <c r="B9" s="23"/>
      <c r="C9" s="23"/>
      <c r="D9" s="23">
        <v>0</v>
      </c>
      <c r="E9" s="23"/>
      <c r="F9" s="23">
        <v>0</v>
      </c>
      <c r="G9" s="23">
        <v>0</v>
      </c>
      <c r="H9" s="58">
        <v>0</v>
      </c>
      <c r="I9" s="23"/>
      <c r="J9" s="23">
        <v>0</v>
      </c>
      <c r="K9" s="43"/>
      <c r="L9" s="43"/>
      <c r="M9" s="43"/>
      <c r="N9" s="43"/>
      <c r="O9" s="43"/>
      <c r="P9" s="43"/>
      <c r="Q9" s="43"/>
      <c r="R9" s="43"/>
      <c r="S9" s="43"/>
      <c r="T9" s="43"/>
      <c r="U9" s="43"/>
      <c r="V9" s="43"/>
      <c r="W9" s="43"/>
      <c r="X9" s="43"/>
      <c r="Y9" s="43"/>
      <c r="Z9" s="43"/>
    </row>
    <row r="10" spans="1:26" ht="15">
      <c r="A10" s="25" t="s">
        <v>132</v>
      </c>
      <c r="B10" s="26">
        <f>SUM(B4:B9)</f>
        <v>6153.89</v>
      </c>
      <c r="C10" s="26">
        <f t="shared" ref="C10:J10" si="0">SUM(C4:C9)</f>
        <v>6147.62</v>
      </c>
      <c r="D10" s="26">
        <f t="shared" si="0"/>
        <v>2500</v>
      </c>
      <c r="E10" s="26">
        <f t="shared" si="0"/>
        <v>4396.6099999999997</v>
      </c>
      <c r="F10" s="47">
        <f t="shared" si="0"/>
        <v>1978</v>
      </c>
      <c r="G10" s="47">
        <f t="shared" si="0"/>
        <v>5193.3099999999995</v>
      </c>
      <c r="H10" s="47">
        <f t="shared" si="0"/>
        <v>6763.95</v>
      </c>
      <c r="I10" s="26">
        <f t="shared" si="0"/>
        <v>10696.72</v>
      </c>
      <c r="J10" s="26">
        <f t="shared" si="0"/>
        <v>950.93</v>
      </c>
      <c r="K10" s="26">
        <f t="shared" ref="K10:R10" si="1">SUM(K4:K8)</f>
        <v>5668.8099999999995</v>
      </c>
      <c r="L10" s="26">
        <f t="shared" si="1"/>
        <v>4582.99</v>
      </c>
      <c r="M10" s="26">
        <f t="shared" si="1"/>
        <v>3271.89</v>
      </c>
      <c r="N10" s="26">
        <f t="shared" si="1"/>
        <v>8442.26</v>
      </c>
      <c r="O10" s="26">
        <f t="shared" si="1"/>
        <v>6492</v>
      </c>
      <c r="P10" s="26">
        <f t="shared" si="1"/>
        <v>6000.5199999999995</v>
      </c>
      <c r="Q10" s="26">
        <f t="shared" si="1"/>
        <v>14068.59</v>
      </c>
      <c r="R10" s="26">
        <f t="shared" si="1"/>
        <v>4473.54</v>
      </c>
      <c r="S10" s="27">
        <v>10870.35</v>
      </c>
      <c r="T10" s="27">
        <v>13527.52</v>
      </c>
      <c r="U10" s="27">
        <v>15353.1</v>
      </c>
      <c r="V10" s="27">
        <v>7459.77</v>
      </c>
      <c r="W10" s="27">
        <v>6666.74</v>
      </c>
      <c r="X10" s="27">
        <v>11574.34</v>
      </c>
      <c r="Y10" s="27">
        <v>5595.85</v>
      </c>
      <c r="Z10" s="27">
        <v>8954.64</v>
      </c>
    </row>
  </sheetData>
  <mergeCells count="1">
    <mergeCell ref="A1:Z1"/>
  </mergeCells>
  <phoneticPr fontId="2" type="noConversion"/>
  <pageMargins left="0.75" right="0.75" top="1" bottom="1" header="0.5" footer="0.5"/>
  <pageSetup scale="76" orientation="landscape" horizontalDpi="4294967293" verticalDpi="429496729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21"/>
  <sheetViews>
    <sheetView zoomScale="125" zoomScaleNormal="125" workbookViewId="0">
      <pane xSplit="1" topLeftCell="B1" activePane="topRight" state="frozen"/>
      <selection pane="topRight" activeCell="B25" sqref="B25"/>
    </sheetView>
  </sheetViews>
  <sheetFormatPr baseColWidth="10" defaultColWidth="9" defaultRowHeight="13"/>
  <cols>
    <col min="1" max="1" width="20.83203125" bestFit="1" customWidth="1"/>
    <col min="2" max="2" width="11.6640625" style="7" customWidth="1"/>
    <col min="3" max="3" width="12.83203125" customWidth="1"/>
    <col min="4" max="4" width="14" customWidth="1"/>
    <col min="5" max="5" width="12.1640625" style="7" customWidth="1"/>
    <col min="6" max="6" width="13.1640625" customWidth="1"/>
    <col min="7" max="7" width="11" customWidth="1"/>
    <col min="8" max="8" width="14" style="7" bestFit="1" customWidth="1"/>
    <col min="9" max="10" width="8.5" bestFit="1" customWidth="1"/>
    <col min="11" max="11" width="10.5" bestFit="1" customWidth="1"/>
    <col min="12" max="13" width="8.5" bestFit="1" customWidth="1"/>
    <col min="14" max="14" width="9.1640625" bestFit="1" customWidth="1"/>
    <col min="15" max="15" width="8.5" bestFit="1" customWidth="1"/>
    <col min="16" max="16" width="8.1640625" bestFit="1" customWidth="1"/>
    <col min="17" max="17" width="9.1640625" bestFit="1" customWidth="1"/>
    <col min="18" max="18" width="8.1640625" bestFit="1" customWidth="1"/>
    <col min="19" max="25" width="8.5" bestFit="1" customWidth="1"/>
    <col min="26" max="26" width="9.5" bestFit="1" customWidth="1"/>
  </cols>
  <sheetData>
    <row r="1" spans="1:26" ht="17">
      <c r="A1" s="100" t="s">
        <v>201</v>
      </c>
      <c r="B1" s="100"/>
      <c r="C1" s="100"/>
      <c r="D1" s="100"/>
      <c r="E1" s="100"/>
      <c r="F1" s="100"/>
      <c r="G1" s="100"/>
      <c r="H1" s="100"/>
      <c r="I1" s="100"/>
      <c r="J1" s="100"/>
      <c r="K1" s="100"/>
      <c r="L1" s="100"/>
      <c r="M1" s="100"/>
      <c r="N1" s="100"/>
      <c r="O1" s="100"/>
      <c r="P1" s="100"/>
      <c r="Q1" s="100"/>
      <c r="R1" s="100"/>
      <c r="S1" s="100"/>
      <c r="T1" s="100"/>
      <c r="U1" s="100"/>
      <c r="V1" s="100"/>
      <c r="W1" s="100"/>
      <c r="X1" s="100"/>
      <c r="Y1" s="100"/>
      <c r="Z1" s="100"/>
    </row>
    <row r="3" spans="1:26" s="83" customFormat="1" ht="15">
      <c r="A3" s="84" t="s">
        <v>1</v>
      </c>
      <c r="B3" s="69">
        <v>2024</v>
      </c>
      <c r="C3" s="69">
        <v>2023</v>
      </c>
      <c r="D3" s="69">
        <v>2022</v>
      </c>
      <c r="E3" s="69">
        <v>2021</v>
      </c>
      <c r="F3" s="69" t="s">
        <v>173</v>
      </c>
      <c r="G3" s="69" t="s">
        <v>167</v>
      </c>
      <c r="H3" s="68">
        <v>2018</v>
      </c>
      <c r="I3" s="69" t="s">
        <v>160</v>
      </c>
      <c r="J3" s="69" t="s">
        <v>158</v>
      </c>
      <c r="K3" s="69" t="s">
        <v>152</v>
      </c>
      <c r="L3" s="69" t="s">
        <v>145</v>
      </c>
      <c r="M3" s="69" t="s">
        <v>138</v>
      </c>
      <c r="N3" s="69" t="s">
        <v>139</v>
      </c>
      <c r="O3" s="69" t="s">
        <v>140</v>
      </c>
      <c r="P3" s="69" t="s">
        <v>141</v>
      </c>
      <c r="Q3" s="69" t="s">
        <v>137</v>
      </c>
      <c r="R3" s="69" t="s">
        <v>136</v>
      </c>
      <c r="S3" s="18">
        <v>2007</v>
      </c>
      <c r="T3" s="18">
        <v>2006</v>
      </c>
      <c r="U3" s="18">
        <v>2005</v>
      </c>
      <c r="V3" s="18">
        <v>2004</v>
      </c>
      <c r="W3" s="18">
        <v>2003</v>
      </c>
      <c r="X3" s="18">
        <v>2002</v>
      </c>
      <c r="Y3" s="18">
        <v>2001</v>
      </c>
      <c r="Z3" s="18">
        <v>2000</v>
      </c>
    </row>
    <row r="4" spans="1:26" ht="15">
      <c r="A4" s="31" t="s">
        <v>197</v>
      </c>
      <c r="B4" s="32">
        <v>445</v>
      </c>
      <c r="C4" s="32">
        <v>1729.96</v>
      </c>
      <c r="D4" s="32">
        <v>8152.1</v>
      </c>
      <c r="E4" s="32"/>
      <c r="F4" s="31"/>
      <c r="G4" s="31" t="s">
        <v>170</v>
      </c>
      <c r="H4" s="49"/>
      <c r="I4" s="32"/>
      <c r="J4" s="32"/>
      <c r="K4" s="33">
        <v>59073.42</v>
      </c>
      <c r="L4" s="17"/>
      <c r="M4" s="17"/>
      <c r="N4" s="17"/>
      <c r="O4" s="17"/>
      <c r="P4" s="17"/>
      <c r="Q4" s="17"/>
      <c r="R4" s="17"/>
      <c r="S4" s="28"/>
      <c r="T4" s="28"/>
      <c r="U4" s="28"/>
      <c r="V4" s="28"/>
      <c r="W4" s="28"/>
      <c r="X4" s="28"/>
      <c r="Y4" s="28"/>
      <c r="Z4" s="28"/>
    </row>
    <row r="5" spans="1:26" ht="15">
      <c r="A5" s="31" t="s">
        <v>154</v>
      </c>
      <c r="B5" s="32">
        <v>654.59</v>
      </c>
      <c r="C5" s="32"/>
      <c r="D5" s="32">
        <v>0</v>
      </c>
      <c r="E5" s="32"/>
      <c r="F5" s="31"/>
      <c r="G5" s="31" t="s">
        <v>170</v>
      </c>
      <c r="H5" s="49">
        <v>4418.8500000000004</v>
      </c>
      <c r="I5" s="32"/>
      <c r="J5" s="32"/>
      <c r="K5" s="33">
        <v>38296.53</v>
      </c>
      <c r="L5" s="32"/>
      <c r="M5" s="32"/>
      <c r="N5" s="32">
        <v>34280.910000000003</v>
      </c>
      <c r="O5" s="32"/>
      <c r="P5" s="32"/>
      <c r="Q5" s="32">
        <v>28168.92</v>
      </c>
      <c r="R5" s="34"/>
      <c r="S5" s="35"/>
      <c r="T5" s="35"/>
      <c r="U5" s="35"/>
      <c r="V5" s="35"/>
      <c r="W5" s="35"/>
      <c r="X5" s="35"/>
      <c r="Y5" s="35"/>
      <c r="Z5" s="35"/>
    </row>
    <row r="6" spans="1:26" ht="15">
      <c r="A6" s="31" t="s">
        <v>168</v>
      </c>
      <c r="B6" s="32"/>
      <c r="C6" s="32"/>
      <c r="D6" s="32">
        <v>25</v>
      </c>
      <c r="E6" s="32">
        <v>25</v>
      </c>
      <c r="F6" s="71">
        <v>400</v>
      </c>
      <c r="G6" s="65">
        <v>56294.07</v>
      </c>
      <c r="H6" s="49"/>
      <c r="I6" s="32"/>
      <c r="J6" s="32"/>
      <c r="K6" s="33"/>
      <c r="L6" s="32"/>
      <c r="M6" s="32"/>
      <c r="N6" s="32"/>
      <c r="O6" s="32"/>
      <c r="P6" s="32"/>
      <c r="Q6" s="32"/>
      <c r="R6" s="34"/>
      <c r="S6" s="35"/>
      <c r="T6" s="35"/>
      <c r="U6" s="35"/>
      <c r="V6" s="35"/>
      <c r="W6" s="35"/>
      <c r="X6" s="35"/>
      <c r="Y6" s="35"/>
      <c r="Z6" s="35"/>
    </row>
    <row r="7" spans="1:26" ht="15">
      <c r="A7" s="19" t="s">
        <v>144</v>
      </c>
      <c r="B7" s="13">
        <v>1427.18</v>
      </c>
      <c r="C7" s="13">
        <v>1720.05</v>
      </c>
      <c r="D7" s="13">
        <v>1477.48</v>
      </c>
      <c r="E7" s="13">
        <v>1229.46</v>
      </c>
      <c r="F7" s="13">
        <v>2196.4</v>
      </c>
      <c r="G7" s="61">
        <v>1039.96</v>
      </c>
      <c r="H7" s="49">
        <v>892.16</v>
      </c>
      <c r="I7" s="13">
        <v>1138.5999999999999</v>
      </c>
      <c r="J7" s="13">
        <v>363.01</v>
      </c>
      <c r="K7" s="13">
        <v>732.58</v>
      </c>
      <c r="L7" s="13">
        <v>1722</v>
      </c>
      <c r="M7" s="13"/>
      <c r="N7" s="13"/>
      <c r="O7" s="13">
        <v>1000</v>
      </c>
      <c r="P7" s="13"/>
      <c r="Q7" s="13"/>
      <c r="R7" s="13"/>
      <c r="S7" s="21">
        <v>0</v>
      </c>
      <c r="T7" s="21">
        <v>1707</v>
      </c>
      <c r="U7" s="21">
        <v>3186.21</v>
      </c>
      <c r="V7" s="21">
        <v>0</v>
      </c>
      <c r="W7" s="21">
        <v>2923.16</v>
      </c>
      <c r="X7" s="21">
        <v>1955.89</v>
      </c>
      <c r="Y7" s="21">
        <v>2496.0100000000002</v>
      </c>
      <c r="Z7" s="21">
        <v>3105.66</v>
      </c>
    </row>
    <row r="8" spans="1:26" ht="15">
      <c r="A8" s="19" t="s">
        <v>19</v>
      </c>
      <c r="B8" s="13"/>
      <c r="C8" s="13"/>
      <c r="D8" s="13">
        <v>0</v>
      </c>
      <c r="E8" s="13"/>
      <c r="F8" s="19"/>
      <c r="G8" s="19"/>
      <c r="H8" s="49">
        <v>0</v>
      </c>
      <c r="I8" s="13"/>
      <c r="J8" s="13"/>
      <c r="K8" s="13"/>
      <c r="L8" s="13">
        <v>0</v>
      </c>
      <c r="M8" s="13"/>
      <c r="N8" s="13"/>
      <c r="O8" s="13"/>
      <c r="P8" s="13"/>
      <c r="Q8" s="13"/>
      <c r="R8" s="13"/>
      <c r="S8" s="21">
        <v>0</v>
      </c>
      <c r="T8" s="21">
        <v>0</v>
      </c>
      <c r="U8" s="21">
        <v>0</v>
      </c>
      <c r="V8" s="21">
        <v>0</v>
      </c>
      <c r="W8" s="21">
        <v>227</v>
      </c>
      <c r="X8" s="21">
        <v>405</v>
      </c>
      <c r="Y8" s="21">
        <v>677.7</v>
      </c>
      <c r="Z8" s="21">
        <v>900</v>
      </c>
    </row>
    <row r="9" spans="1:26" ht="15">
      <c r="A9" s="19" t="s">
        <v>35</v>
      </c>
      <c r="B9" s="13"/>
      <c r="C9" s="13"/>
      <c r="D9" s="13">
        <v>0</v>
      </c>
      <c r="E9" s="13"/>
      <c r="F9" s="19"/>
      <c r="G9" s="19"/>
      <c r="H9" s="49">
        <v>0</v>
      </c>
      <c r="I9" s="13"/>
      <c r="J9" s="13"/>
      <c r="K9" s="13"/>
      <c r="L9" s="13">
        <v>0</v>
      </c>
      <c r="M9" s="13"/>
      <c r="N9" s="13"/>
      <c r="O9" s="13"/>
      <c r="P9" s="13"/>
      <c r="Q9" s="13"/>
      <c r="R9" s="13"/>
      <c r="S9" s="21">
        <v>0</v>
      </c>
      <c r="T9" s="21">
        <v>750</v>
      </c>
      <c r="U9" s="21">
        <v>0</v>
      </c>
      <c r="V9" s="21">
        <v>534.86</v>
      </c>
      <c r="W9" s="21">
        <v>1898.87</v>
      </c>
      <c r="X9" s="21">
        <v>0</v>
      </c>
      <c r="Y9" s="21">
        <v>0</v>
      </c>
      <c r="Z9" s="21">
        <v>0</v>
      </c>
    </row>
    <row r="10" spans="1:26" ht="15">
      <c r="A10" s="19" t="s">
        <v>179</v>
      </c>
      <c r="B10" s="90">
        <v>56.52</v>
      </c>
      <c r="C10" s="13">
        <v>28.26</v>
      </c>
      <c r="D10" s="13"/>
      <c r="E10" s="13"/>
      <c r="F10" s="19"/>
      <c r="G10" s="19"/>
      <c r="H10" s="49"/>
      <c r="I10" s="13"/>
      <c r="J10" s="13"/>
      <c r="K10" s="13"/>
      <c r="L10" s="13"/>
      <c r="M10" s="13"/>
      <c r="N10" s="13"/>
      <c r="O10" s="13"/>
      <c r="P10" s="13"/>
      <c r="Q10" s="13"/>
      <c r="R10" s="13"/>
      <c r="S10" s="21"/>
      <c r="T10" s="21"/>
      <c r="U10" s="21"/>
      <c r="V10" s="21"/>
      <c r="W10" s="21"/>
      <c r="X10" s="21"/>
      <c r="Y10" s="21"/>
      <c r="Z10" s="21"/>
    </row>
    <row r="11" spans="1:26" ht="15">
      <c r="A11" s="19" t="s">
        <v>45</v>
      </c>
      <c r="B11" s="90">
        <v>2323</v>
      </c>
      <c r="C11" s="13"/>
      <c r="D11" s="13">
        <v>0</v>
      </c>
      <c r="E11" s="13"/>
      <c r="F11" s="19"/>
      <c r="G11" s="19"/>
      <c r="H11" s="49">
        <v>950</v>
      </c>
      <c r="I11" s="13"/>
      <c r="J11" s="13"/>
      <c r="K11" s="13">
        <v>1260</v>
      </c>
      <c r="L11" s="13">
        <v>0</v>
      </c>
      <c r="M11" s="13"/>
      <c r="N11" s="13">
        <v>3056</v>
      </c>
      <c r="O11" s="13"/>
      <c r="P11" s="13"/>
      <c r="Q11" s="13"/>
      <c r="R11" s="13"/>
      <c r="S11" s="21">
        <v>0</v>
      </c>
      <c r="T11" s="21">
        <v>1036.3</v>
      </c>
      <c r="U11" s="21">
        <v>0</v>
      </c>
      <c r="V11" s="21">
        <v>0</v>
      </c>
      <c r="W11" s="21">
        <v>0</v>
      </c>
      <c r="X11" s="21">
        <v>0</v>
      </c>
      <c r="Y11" s="21">
        <v>0</v>
      </c>
      <c r="Z11" s="21">
        <v>0</v>
      </c>
    </row>
    <row r="12" spans="1:26" ht="15">
      <c r="A12" s="19" t="s">
        <v>76</v>
      </c>
      <c r="B12" s="13"/>
      <c r="C12" s="13"/>
      <c r="D12" s="13">
        <v>0</v>
      </c>
      <c r="E12" s="13"/>
      <c r="F12" s="19"/>
      <c r="G12" s="19"/>
      <c r="H12" s="49">
        <v>0</v>
      </c>
      <c r="I12" s="13"/>
      <c r="J12" s="13"/>
      <c r="K12" s="13"/>
      <c r="L12" s="13">
        <v>1620.12</v>
      </c>
      <c r="M12" s="13">
        <v>1691.7</v>
      </c>
      <c r="N12" s="13">
        <v>1250.53</v>
      </c>
      <c r="O12" s="13">
        <v>1916</v>
      </c>
      <c r="P12" s="13">
        <v>1849.41</v>
      </c>
      <c r="Q12" s="13">
        <v>1934.19</v>
      </c>
      <c r="R12" s="13">
        <v>1307.32</v>
      </c>
      <c r="S12" s="13">
        <v>2470</v>
      </c>
      <c r="T12" s="13">
        <v>1186.54</v>
      </c>
      <c r="U12" s="13">
        <v>1870.81</v>
      </c>
      <c r="V12" s="13">
        <v>1800.73</v>
      </c>
      <c r="W12" s="13">
        <v>2169.5100000000002</v>
      </c>
      <c r="X12" s="13">
        <v>2800</v>
      </c>
      <c r="Y12" s="13">
        <v>3303.9</v>
      </c>
      <c r="Z12" s="13">
        <v>9672.42</v>
      </c>
    </row>
    <row r="13" spans="1:26" ht="15">
      <c r="A13" s="19" t="s">
        <v>99</v>
      </c>
      <c r="B13" s="13"/>
      <c r="C13" s="13"/>
      <c r="D13" s="13">
        <v>0</v>
      </c>
      <c r="E13" s="13"/>
      <c r="F13" s="19"/>
      <c r="G13" s="19"/>
      <c r="H13" s="49">
        <v>0</v>
      </c>
      <c r="I13" s="13"/>
      <c r="J13" s="13">
        <v>1050</v>
      </c>
      <c r="K13" s="13">
        <v>200</v>
      </c>
      <c r="L13" s="13">
        <v>750</v>
      </c>
      <c r="M13" s="13">
        <v>1010</v>
      </c>
      <c r="N13" s="13">
        <v>550</v>
      </c>
      <c r="O13" s="13">
        <v>1350</v>
      </c>
      <c r="P13" s="13"/>
      <c r="Q13" s="13"/>
      <c r="R13" s="13"/>
      <c r="S13" s="20">
        <v>257</v>
      </c>
      <c r="T13" s="20">
        <v>208</v>
      </c>
      <c r="U13" s="20">
        <v>306</v>
      </c>
      <c r="V13" s="20">
        <v>220</v>
      </c>
      <c r="W13" s="20">
        <v>137</v>
      </c>
      <c r="X13" s="20">
        <v>570</v>
      </c>
      <c r="Y13" s="20">
        <v>238</v>
      </c>
      <c r="Z13" s="20">
        <v>350</v>
      </c>
    </row>
    <row r="14" spans="1:26" ht="15">
      <c r="A14" s="19" t="s">
        <v>162</v>
      </c>
      <c r="B14" s="13"/>
      <c r="C14" s="13"/>
      <c r="D14" s="13">
        <v>0</v>
      </c>
      <c r="E14" s="13"/>
      <c r="F14" s="19"/>
      <c r="G14" s="19">
        <v>0</v>
      </c>
      <c r="H14" s="49">
        <v>500</v>
      </c>
      <c r="I14" s="13">
        <v>0</v>
      </c>
      <c r="J14" s="13">
        <v>0</v>
      </c>
      <c r="K14" s="13">
        <v>1000</v>
      </c>
      <c r="L14" s="13"/>
      <c r="M14" s="13"/>
      <c r="N14" s="13"/>
      <c r="O14" s="13"/>
      <c r="P14" s="13"/>
      <c r="Q14" s="13"/>
      <c r="R14" s="13"/>
      <c r="S14" s="20"/>
      <c r="T14" s="20"/>
      <c r="U14" s="20"/>
      <c r="V14" s="20"/>
      <c r="W14" s="20"/>
      <c r="X14" s="20"/>
      <c r="Y14" s="20"/>
      <c r="Z14" s="20"/>
    </row>
    <row r="15" spans="1:26" ht="15">
      <c r="A15" s="19" t="s">
        <v>183</v>
      </c>
      <c r="B15" s="13">
        <v>7861.91</v>
      </c>
      <c r="C15" s="13"/>
      <c r="D15" s="13">
        <v>3017.9</v>
      </c>
      <c r="E15" s="13"/>
      <c r="F15" s="19"/>
      <c r="G15" s="19"/>
      <c r="H15" s="49"/>
      <c r="I15" s="13"/>
      <c r="J15" s="13"/>
      <c r="K15" s="13"/>
      <c r="L15" s="13"/>
      <c r="M15" s="13"/>
      <c r="N15" s="13"/>
      <c r="O15" s="13"/>
      <c r="P15" s="13"/>
      <c r="Q15" s="13"/>
      <c r="R15" s="13"/>
      <c r="S15" s="20"/>
      <c r="T15" s="20"/>
      <c r="U15" s="20"/>
      <c r="V15" s="20"/>
      <c r="W15" s="20"/>
      <c r="X15" s="20"/>
      <c r="Y15" s="20"/>
      <c r="Z15" s="20"/>
    </row>
    <row r="16" spans="1:26" ht="16" thickBot="1">
      <c r="A16" s="36" t="s">
        <v>149</v>
      </c>
      <c r="B16" s="37"/>
      <c r="C16" s="37"/>
      <c r="D16" s="37">
        <v>0</v>
      </c>
      <c r="E16" s="37"/>
      <c r="F16" s="36">
        <v>0</v>
      </c>
      <c r="G16" s="37">
        <v>194.54</v>
      </c>
      <c r="H16" s="50">
        <v>21.36</v>
      </c>
      <c r="I16" s="37">
        <v>311.95</v>
      </c>
      <c r="J16" s="37">
        <v>608.98</v>
      </c>
      <c r="K16" s="37">
        <v>2014.81</v>
      </c>
      <c r="L16" s="37">
        <v>1130.7</v>
      </c>
      <c r="M16" s="37">
        <v>87</v>
      </c>
      <c r="N16" s="37"/>
      <c r="O16" s="37"/>
      <c r="P16" s="37"/>
      <c r="Q16" s="37"/>
      <c r="R16" s="37"/>
      <c r="S16" s="38"/>
      <c r="T16" s="38"/>
      <c r="U16" s="38"/>
      <c r="V16" s="38"/>
      <c r="W16" s="38"/>
      <c r="X16" s="38"/>
      <c r="Y16" s="38"/>
      <c r="Z16" s="38"/>
    </row>
    <row r="17" spans="1:26" ht="15">
      <c r="A17" s="25" t="s">
        <v>134</v>
      </c>
      <c r="B17" s="26">
        <f>SUM(B4:B16)</f>
        <v>12768.2</v>
      </c>
      <c r="C17" s="26">
        <f>SUM(C4:C16)</f>
        <v>3478.2700000000004</v>
      </c>
      <c r="D17" s="26">
        <f>SUM(D4:D16)</f>
        <v>12672.48</v>
      </c>
      <c r="E17" s="26">
        <f>SUM(E7:E16)</f>
        <v>1229.46</v>
      </c>
      <c r="F17" s="47">
        <f t="shared" ref="F17:K17" si="0">SUM(F4:F16)</f>
        <v>2596.4</v>
      </c>
      <c r="G17" s="47">
        <f t="shared" si="0"/>
        <v>57528.57</v>
      </c>
      <c r="H17" s="47">
        <f t="shared" si="0"/>
        <v>6782.37</v>
      </c>
      <c r="I17" s="26">
        <f t="shared" si="0"/>
        <v>1450.55</v>
      </c>
      <c r="J17" s="26">
        <f t="shared" si="0"/>
        <v>2021.99</v>
      </c>
      <c r="K17" s="26">
        <f t="shared" si="0"/>
        <v>102577.34</v>
      </c>
      <c r="L17" s="26">
        <f>SUM(L7:L16)</f>
        <v>5222.82</v>
      </c>
      <c r="M17" s="26">
        <f>SUM(M7:M16)</f>
        <v>2788.7</v>
      </c>
      <c r="N17" s="26">
        <f>SUM(N7:N13)</f>
        <v>4856.53</v>
      </c>
      <c r="O17" s="26">
        <f>SUM(O7:O13)</f>
        <v>4266</v>
      </c>
      <c r="P17" s="26" t="s">
        <v>142</v>
      </c>
      <c r="Q17" s="26" t="s">
        <v>142</v>
      </c>
      <c r="R17" s="26" t="s">
        <v>142</v>
      </c>
      <c r="S17" s="27">
        <f t="shared" ref="S17:Z17" si="1">SUBTOTAL(9,S7:S13)</f>
        <v>2727</v>
      </c>
      <c r="T17" s="27">
        <f t="shared" si="1"/>
        <v>4887.84</v>
      </c>
      <c r="U17" s="27">
        <f t="shared" si="1"/>
        <v>5363.02</v>
      </c>
      <c r="V17" s="27">
        <f t="shared" si="1"/>
        <v>2555.59</v>
      </c>
      <c r="W17" s="27">
        <f t="shared" si="1"/>
        <v>7355.54</v>
      </c>
      <c r="X17" s="27">
        <f t="shared" si="1"/>
        <v>5730.89</v>
      </c>
      <c r="Y17" s="27">
        <f t="shared" si="1"/>
        <v>6715.6100000000006</v>
      </c>
      <c r="Z17" s="27">
        <f t="shared" si="1"/>
        <v>14028.08</v>
      </c>
    </row>
    <row r="19" spans="1:26">
      <c r="C19" s="101" t="s">
        <v>143</v>
      </c>
      <c r="D19" s="101"/>
      <c r="E19" s="101"/>
      <c r="F19" s="86"/>
      <c r="G19" s="86"/>
      <c r="H19" s="59"/>
    </row>
    <row r="20" spans="1:26">
      <c r="C20" s="86"/>
      <c r="D20" s="86"/>
      <c r="E20" s="86"/>
      <c r="F20" s="86"/>
      <c r="G20" s="86"/>
      <c r="H20" s="59"/>
    </row>
    <row r="21" spans="1:26">
      <c r="C21" s="86"/>
      <c r="D21" s="86"/>
      <c r="E21" s="86"/>
      <c r="F21" s="86"/>
      <c r="G21" s="86"/>
    </row>
  </sheetData>
  <mergeCells count="2">
    <mergeCell ref="A1:Z1"/>
    <mergeCell ref="C19:E19"/>
  </mergeCells>
  <phoneticPr fontId="2" type="noConversion"/>
  <pageMargins left="0.75" right="0.75" top="1" bottom="1" header="0.5" footer="0.5"/>
  <pageSetup scale="71" orientation="landscape"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3"/>
  <sheetViews>
    <sheetView zoomScale="130" zoomScaleNormal="130" workbookViewId="0">
      <pane xSplit="1" topLeftCell="B1" activePane="topRight" state="frozen"/>
      <selection pane="topRight" sqref="A1:Z1"/>
    </sheetView>
  </sheetViews>
  <sheetFormatPr baseColWidth="10" defaultColWidth="8.83203125" defaultRowHeight="13"/>
  <cols>
    <col min="1" max="1" width="20" customWidth="1"/>
    <col min="2" max="2" width="11.1640625" style="7" customWidth="1"/>
    <col min="3" max="3" width="14.5" customWidth="1"/>
    <col min="4" max="4" width="14.1640625" style="79" customWidth="1"/>
    <col min="5" max="5" width="13.6640625" customWidth="1"/>
    <col min="6" max="6" width="11.83203125" customWidth="1"/>
    <col min="7" max="7" width="13.1640625" customWidth="1"/>
    <col min="8" max="8" width="14" style="7" bestFit="1" customWidth="1"/>
    <col min="9" max="14" width="9.5" bestFit="1" customWidth="1"/>
    <col min="15" max="15" width="10.5" bestFit="1" customWidth="1"/>
    <col min="16" max="16" width="9.5" bestFit="1" customWidth="1"/>
    <col min="17" max="18" width="10.5" bestFit="1" customWidth="1"/>
    <col min="19" max="19" width="9.5" bestFit="1" customWidth="1"/>
    <col min="20" max="26" width="10.5" bestFit="1" customWidth="1"/>
  </cols>
  <sheetData>
    <row r="1" spans="1:26" s="2" customFormat="1" ht="17">
      <c r="A1" s="100" t="s">
        <v>186</v>
      </c>
      <c r="B1" s="100"/>
      <c r="C1" s="100"/>
      <c r="D1" s="100"/>
      <c r="E1" s="100"/>
      <c r="F1" s="100"/>
      <c r="G1" s="100"/>
      <c r="H1" s="100"/>
      <c r="I1" s="100"/>
      <c r="J1" s="100"/>
      <c r="K1" s="100"/>
      <c r="L1" s="100"/>
      <c r="M1" s="100"/>
      <c r="N1" s="100"/>
      <c r="O1" s="100"/>
      <c r="P1" s="100"/>
      <c r="Q1" s="100"/>
      <c r="R1" s="100"/>
      <c r="S1" s="100"/>
      <c r="T1" s="100"/>
      <c r="U1" s="100"/>
      <c r="V1" s="100"/>
      <c r="W1" s="100"/>
      <c r="X1" s="100"/>
      <c r="Y1" s="100"/>
      <c r="Z1" s="100"/>
    </row>
    <row r="3" spans="1:26" s="76" customFormat="1" ht="15">
      <c r="A3" s="80" t="s">
        <v>1</v>
      </c>
      <c r="B3" s="87" t="s">
        <v>184</v>
      </c>
      <c r="C3" s="67" t="s">
        <v>177</v>
      </c>
      <c r="D3" s="85" t="s">
        <v>176</v>
      </c>
      <c r="E3" s="67">
        <v>2021</v>
      </c>
      <c r="F3" s="67" t="s">
        <v>173</v>
      </c>
      <c r="G3" s="67" t="s">
        <v>167</v>
      </c>
      <c r="H3" s="68">
        <v>2018</v>
      </c>
      <c r="I3" s="67" t="s">
        <v>160</v>
      </c>
      <c r="J3" s="67" t="s">
        <v>158</v>
      </c>
      <c r="K3" s="67" t="s">
        <v>152</v>
      </c>
      <c r="L3" s="67" t="s">
        <v>145</v>
      </c>
      <c r="M3" s="67" t="s">
        <v>138</v>
      </c>
      <c r="N3" s="67" t="s">
        <v>139</v>
      </c>
      <c r="O3" s="67" t="s">
        <v>140</v>
      </c>
      <c r="P3" s="67" t="s">
        <v>141</v>
      </c>
      <c r="Q3" s="67" t="s">
        <v>137</v>
      </c>
      <c r="R3" s="67" t="s">
        <v>136</v>
      </c>
      <c r="S3" s="30">
        <v>2007</v>
      </c>
      <c r="T3" s="30">
        <v>2006</v>
      </c>
      <c r="U3" s="30">
        <v>2005</v>
      </c>
      <c r="V3" s="30">
        <v>2004</v>
      </c>
      <c r="W3" s="30">
        <v>2003</v>
      </c>
      <c r="X3" s="30">
        <v>2002</v>
      </c>
      <c r="Y3" s="30">
        <v>2001</v>
      </c>
      <c r="Z3" s="30">
        <v>2000</v>
      </c>
    </row>
    <row r="4" spans="1:26" ht="15">
      <c r="A4" s="19" t="s">
        <v>18</v>
      </c>
      <c r="B4" s="13">
        <v>167</v>
      </c>
      <c r="C4" s="13">
        <v>336.28</v>
      </c>
      <c r="D4" s="13">
        <v>449</v>
      </c>
      <c r="E4" s="13">
        <v>140.77000000000001</v>
      </c>
      <c r="F4" s="13">
        <v>78.12</v>
      </c>
      <c r="G4" s="61">
        <v>10153.959999999999</v>
      </c>
      <c r="H4" s="49">
        <v>11141.29</v>
      </c>
      <c r="I4" s="13">
        <v>12050.75</v>
      </c>
      <c r="J4" s="13">
        <v>13666.13</v>
      </c>
      <c r="K4" s="13">
        <v>19383.61</v>
      </c>
      <c r="L4" s="13">
        <v>13099</v>
      </c>
      <c r="M4" s="13">
        <v>721.72</v>
      </c>
      <c r="N4" s="13">
        <v>17140.12</v>
      </c>
      <c r="O4" s="13">
        <v>37358</v>
      </c>
      <c r="P4" s="39">
        <v>1727.71</v>
      </c>
      <c r="Q4" s="13">
        <v>24669.599999999999</v>
      </c>
      <c r="R4" s="13">
        <v>24288</v>
      </c>
      <c r="S4" s="40">
        <v>11632.71</v>
      </c>
      <c r="T4" s="40">
        <v>23830</v>
      </c>
      <c r="U4" s="40">
        <v>24549.68</v>
      </c>
      <c r="V4" s="40">
        <v>26865</v>
      </c>
      <c r="W4" s="40">
        <v>31029.7</v>
      </c>
      <c r="X4" s="40">
        <v>34914.519999999997</v>
      </c>
      <c r="Y4" s="40">
        <v>38288.01</v>
      </c>
      <c r="Z4" s="40">
        <v>27195.38</v>
      </c>
    </row>
    <row r="5" spans="1:26" ht="15">
      <c r="A5" s="19" t="s">
        <v>49</v>
      </c>
      <c r="B5" s="90">
        <v>4368.43</v>
      </c>
      <c r="C5" s="13">
        <v>3230.91</v>
      </c>
      <c r="D5" s="13">
        <v>6388.25</v>
      </c>
      <c r="E5" s="13">
        <v>1947.36</v>
      </c>
      <c r="F5" s="13">
        <v>3201.7</v>
      </c>
      <c r="G5" s="61">
        <v>7371.43</v>
      </c>
      <c r="H5" s="49">
        <v>8152.34</v>
      </c>
      <c r="I5" s="13">
        <v>7695.9</v>
      </c>
      <c r="J5" s="13">
        <v>6721.82</v>
      </c>
      <c r="K5" s="13">
        <v>10518.85</v>
      </c>
      <c r="L5" s="13">
        <v>8607.7999999999993</v>
      </c>
      <c r="M5" s="13">
        <v>10239.219999999999</v>
      </c>
      <c r="N5" s="13">
        <v>13819.52</v>
      </c>
      <c r="O5" s="13">
        <v>12466</v>
      </c>
      <c r="P5" s="39">
        <v>17067.66</v>
      </c>
      <c r="Q5" s="13">
        <v>19738.34</v>
      </c>
      <c r="R5" s="13">
        <v>22081.75</v>
      </c>
      <c r="S5" s="40">
        <v>13281.04</v>
      </c>
      <c r="T5" s="40">
        <v>26051.69</v>
      </c>
      <c r="U5" s="40">
        <v>32249.38</v>
      </c>
      <c r="V5" s="40">
        <v>25774.22</v>
      </c>
      <c r="W5" s="40">
        <v>18948.2</v>
      </c>
      <c r="X5" s="40">
        <v>15358.93</v>
      </c>
      <c r="Y5" s="40">
        <v>24081.96</v>
      </c>
      <c r="Z5" s="40">
        <v>22475.16</v>
      </c>
    </row>
    <row r="6" spans="1:26" ht="15">
      <c r="A6" s="19" t="s">
        <v>51</v>
      </c>
      <c r="B6" s="13">
        <v>6753.38</v>
      </c>
      <c r="C6" s="13">
        <v>7234.34</v>
      </c>
      <c r="D6" s="13">
        <v>2230.09</v>
      </c>
      <c r="E6" s="13">
        <v>5329.94</v>
      </c>
      <c r="F6" s="13">
        <v>2585.15</v>
      </c>
      <c r="G6" s="61">
        <v>9231.01</v>
      </c>
      <c r="H6" s="49">
        <v>3878.37</v>
      </c>
      <c r="I6" s="13">
        <v>5250.26</v>
      </c>
      <c r="J6" s="13">
        <v>9910</v>
      </c>
      <c r="K6" s="13">
        <v>9184.1200000000008</v>
      </c>
      <c r="L6" s="13">
        <v>12281.86</v>
      </c>
      <c r="M6" s="13">
        <v>9804.3799999999992</v>
      </c>
      <c r="N6" s="13">
        <v>12827.02</v>
      </c>
      <c r="O6" s="13">
        <v>12445</v>
      </c>
      <c r="P6" s="39">
        <v>16568.32</v>
      </c>
      <c r="Q6" s="13">
        <v>22306.89</v>
      </c>
      <c r="R6" s="13">
        <v>13944.32</v>
      </c>
      <c r="S6" s="40">
        <v>21683.49</v>
      </c>
      <c r="T6" s="40">
        <v>22724.05</v>
      </c>
      <c r="U6" s="40">
        <v>32942.080000000002</v>
      </c>
      <c r="V6" s="40">
        <v>32306.639999999999</v>
      </c>
      <c r="W6" s="40">
        <v>52027.58</v>
      </c>
      <c r="X6" s="40">
        <v>31666.41</v>
      </c>
      <c r="Y6" s="40">
        <v>74858</v>
      </c>
      <c r="Z6" s="40">
        <v>31381.5</v>
      </c>
    </row>
    <row r="7" spans="1:26" ht="15">
      <c r="A7" s="19" t="s">
        <v>61</v>
      </c>
      <c r="B7" s="13">
        <v>4063.17</v>
      </c>
      <c r="C7" s="13">
        <v>4080.57</v>
      </c>
      <c r="D7" s="13">
        <v>4873.79</v>
      </c>
      <c r="E7" s="13">
        <v>3814.67</v>
      </c>
      <c r="F7" s="13">
        <v>5269.09</v>
      </c>
      <c r="G7" s="61">
        <v>7186.87</v>
      </c>
      <c r="H7" s="49">
        <v>6122.77</v>
      </c>
      <c r="I7" s="13">
        <v>7350.9</v>
      </c>
      <c r="J7" s="13">
        <v>7358.77</v>
      </c>
      <c r="K7" s="13">
        <v>6047.49</v>
      </c>
      <c r="L7" s="13">
        <v>12446.06</v>
      </c>
      <c r="M7" s="13">
        <v>1925.48</v>
      </c>
      <c r="N7" s="13">
        <v>7871.84</v>
      </c>
      <c r="O7" s="13">
        <v>11601</v>
      </c>
      <c r="P7" s="39">
        <v>12077.08</v>
      </c>
      <c r="Q7" s="13">
        <v>28047.3</v>
      </c>
      <c r="R7" s="13">
        <v>21110.21</v>
      </c>
      <c r="S7" s="40">
        <v>1083.33</v>
      </c>
      <c r="T7" s="40">
        <v>24456.46</v>
      </c>
      <c r="U7" s="40">
        <v>21171.13</v>
      </c>
      <c r="V7" s="40">
        <v>23545.88</v>
      </c>
      <c r="W7" s="40">
        <v>18925.88</v>
      </c>
      <c r="X7" s="40">
        <v>44273.07</v>
      </c>
      <c r="Y7" s="40">
        <v>2830.44</v>
      </c>
      <c r="Z7" s="40">
        <v>48084.66</v>
      </c>
    </row>
    <row r="8" spans="1:26" ht="15">
      <c r="A8" s="19" t="s">
        <v>81</v>
      </c>
      <c r="B8" s="13">
        <v>1767.85</v>
      </c>
      <c r="C8" s="13">
        <v>3853.5</v>
      </c>
      <c r="D8" s="13">
        <v>218.48</v>
      </c>
      <c r="E8" s="13">
        <v>271.32</v>
      </c>
      <c r="F8" s="13">
        <v>1722.96</v>
      </c>
      <c r="G8" s="61">
        <v>3483.83</v>
      </c>
      <c r="H8" s="49">
        <v>7675.27</v>
      </c>
      <c r="I8" s="13">
        <v>6686.92</v>
      </c>
      <c r="J8" s="13">
        <v>9087.0300000000007</v>
      </c>
      <c r="K8" s="13">
        <v>7895.85</v>
      </c>
      <c r="L8" s="13">
        <v>6725.76</v>
      </c>
      <c r="M8" s="13">
        <v>7337.05</v>
      </c>
      <c r="N8" s="13">
        <v>6923.91</v>
      </c>
      <c r="O8" s="13">
        <v>7276</v>
      </c>
      <c r="P8" s="39">
        <v>10298.719999999999</v>
      </c>
      <c r="Q8" s="13">
        <v>9280.51</v>
      </c>
      <c r="R8" s="13">
        <v>12000</v>
      </c>
      <c r="S8" s="40">
        <v>13500</v>
      </c>
      <c r="T8" s="40">
        <v>23717.71</v>
      </c>
      <c r="U8" s="40">
        <v>250.73</v>
      </c>
      <c r="V8" s="40">
        <v>13800.91</v>
      </c>
      <c r="W8" s="40">
        <v>19306</v>
      </c>
      <c r="X8" s="40">
        <v>26782</v>
      </c>
      <c r="Y8" s="40">
        <v>25377</v>
      </c>
      <c r="Z8" s="40">
        <v>13822.78</v>
      </c>
    </row>
    <row r="9" spans="1:26" ht="15">
      <c r="A9" s="19" t="s">
        <v>101</v>
      </c>
      <c r="B9" s="13">
        <v>1667.06</v>
      </c>
      <c r="C9" s="13">
        <v>4728.3500000000004</v>
      </c>
      <c r="D9" s="13">
        <v>2459.1799999999998</v>
      </c>
      <c r="E9" s="13">
        <v>3366.18</v>
      </c>
      <c r="F9" s="13">
        <v>967.18</v>
      </c>
      <c r="G9" s="61">
        <v>5499.13</v>
      </c>
      <c r="H9" s="49">
        <v>6847.79</v>
      </c>
      <c r="I9" s="13">
        <v>3538.31</v>
      </c>
      <c r="J9" s="13">
        <v>3744.83</v>
      </c>
      <c r="K9" s="13">
        <v>6796.18</v>
      </c>
      <c r="L9" s="13">
        <v>4817.95</v>
      </c>
      <c r="M9" s="13">
        <v>7384.09</v>
      </c>
      <c r="N9" s="13">
        <v>4093.69</v>
      </c>
      <c r="O9" s="13">
        <v>7879</v>
      </c>
      <c r="P9" s="39">
        <v>7638.4</v>
      </c>
      <c r="Q9" s="13">
        <v>12695.15</v>
      </c>
      <c r="R9" s="13">
        <v>12251.16</v>
      </c>
      <c r="S9" s="40">
        <v>10776.73</v>
      </c>
      <c r="T9" s="40">
        <v>11150.47</v>
      </c>
      <c r="U9" s="40">
        <v>26567.66</v>
      </c>
      <c r="V9" s="40">
        <v>10503.99</v>
      </c>
      <c r="W9" s="40">
        <v>16395.63</v>
      </c>
      <c r="X9" s="40">
        <v>20893.48</v>
      </c>
      <c r="Y9" s="40">
        <v>9927.34</v>
      </c>
      <c r="Z9" s="40">
        <v>10966.17</v>
      </c>
    </row>
    <row r="10" spans="1:26" ht="15">
      <c r="A10" s="22" t="s">
        <v>111</v>
      </c>
      <c r="B10" s="91">
        <v>6623.32</v>
      </c>
      <c r="C10" s="23">
        <v>6269.46</v>
      </c>
      <c r="D10" s="23">
        <v>8019.7</v>
      </c>
      <c r="E10" s="23">
        <v>4598.13</v>
      </c>
      <c r="F10" s="23">
        <v>5727.38</v>
      </c>
      <c r="G10" s="73">
        <v>6667.35</v>
      </c>
      <c r="H10" s="58">
        <v>18481.37</v>
      </c>
      <c r="I10" s="23" t="s">
        <v>146</v>
      </c>
      <c r="J10" s="23">
        <v>8281.1200000000008</v>
      </c>
      <c r="K10" s="23">
        <v>12775.55</v>
      </c>
      <c r="L10" s="23">
        <v>11088.09</v>
      </c>
      <c r="M10" s="23">
        <v>12898.81</v>
      </c>
      <c r="N10" s="23">
        <v>11490.79</v>
      </c>
      <c r="O10" s="23">
        <v>14353</v>
      </c>
      <c r="P10" s="41">
        <v>14768.14</v>
      </c>
      <c r="Q10" s="23">
        <v>30104.6</v>
      </c>
      <c r="R10" s="23">
        <v>112</v>
      </c>
      <c r="S10" s="41">
        <v>5779.33</v>
      </c>
      <c r="T10" s="41">
        <v>32365.82</v>
      </c>
      <c r="U10" s="41">
        <v>8728.7800000000007</v>
      </c>
      <c r="V10" s="41">
        <v>20283.57</v>
      </c>
      <c r="W10" s="41">
        <v>38228.35</v>
      </c>
      <c r="X10" s="41">
        <v>11216.6</v>
      </c>
      <c r="Y10" s="41">
        <v>24986.87</v>
      </c>
      <c r="Z10" s="41">
        <v>27081.81</v>
      </c>
    </row>
    <row r="11" spans="1:26" ht="15">
      <c r="A11" s="25" t="s">
        <v>116</v>
      </c>
      <c r="B11" s="26">
        <f>SUM(B4:B10)</f>
        <v>25410.210000000003</v>
      </c>
      <c r="C11" s="26">
        <f>SUM(C4:C10)</f>
        <v>29733.409999999996</v>
      </c>
      <c r="D11" s="26">
        <f>SUM(D4:D10)</f>
        <v>24638.49</v>
      </c>
      <c r="E11" s="26">
        <f t="shared" ref="E11:R11" si="0">SUM(E4:E10)</f>
        <v>19468.37</v>
      </c>
      <c r="F11" s="47">
        <f t="shared" si="0"/>
        <v>19551.580000000002</v>
      </c>
      <c r="G11" s="47">
        <f t="shared" si="0"/>
        <v>49593.58</v>
      </c>
      <c r="H11" s="47">
        <f t="shared" si="0"/>
        <v>62299.199999999997</v>
      </c>
      <c r="I11" s="26">
        <f t="shared" si="0"/>
        <v>42573.04</v>
      </c>
      <c r="J11" s="26">
        <f t="shared" si="0"/>
        <v>58769.700000000004</v>
      </c>
      <c r="K11" s="26">
        <f t="shared" si="0"/>
        <v>72601.649999999994</v>
      </c>
      <c r="L11" s="26">
        <f t="shared" si="0"/>
        <v>69066.52</v>
      </c>
      <c r="M11" s="26">
        <f t="shared" si="0"/>
        <v>50310.75</v>
      </c>
      <c r="N11" s="26">
        <f t="shared" si="0"/>
        <v>74166.890000000014</v>
      </c>
      <c r="O11" s="26">
        <f t="shared" si="0"/>
        <v>103378</v>
      </c>
      <c r="P11" s="26">
        <f t="shared" si="0"/>
        <v>80146.03</v>
      </c>
      <c r="Q11" s="26">
        <f t="shared" si="0"/>
        <v>146842.38999999998</v>
      </c>
      <c r="R11" s="26">
        <f t="shared" si="0"/>
        <v>105787.44</v>
      </c>
      <c r="S11" s="27">
        <f t="shared" ref="S11:Z11" si="1">SUBTOTAL(9,S4:S10)</f>
        <v>77736.63</v>
      </c>
      <c r="T11" s="27">
        <f t="shared" si="1"/>
        <v>164296.20000000001</v>
      </c>
      <c r="U11" s="27">
        <f t="shared" si="1"/>
        <v>146459.44</v>
      </c>
      <c r="V11" s="27">
        <f t="shared" si="1"/>
        <v>153080.21000000002</v>
      </c>
      <c r="W11" s="27">
        <f t="shared" si="1"/>
        <v>194861.34000000003</v>
      </c>
      <c r="X11" s="27">
        <f t="shared" si="1"/>
        <v>185105.01</v>
      </c>
      <c r="Y11" s="27">
        <f t="shared" si="1"/>
        <v>200349.62</v>
      </c>
      <c r="Z11" s="27">
        <f t="shared" si="1"/>
        <v>181007.46000000002</v>
      </c>
    </row>
    <row r="12" spans="1:26" ht="15">
      <c r="A12" s="15"/>
      <c r="B12" s="15"/>
      <c r="D12" s="77"/>
      <c r="E12" s="15"/>
      <c r="F12" s="15"/>
      <c r="G12" s="15"/>
      <c r="H12" s="13"/>
      <c r="I12" s="15"/>
      <c r="J12" s="15"/>
      <c r="K12" s="15"/>
      <c r="L12" s="15"/>
      <c r="M12" s="15"/>
      <c r="N12" s="15"/>
      <c r="O12" s="15"/>
      <c r="P12" s="15"/>
      <c r="Q12" s="15"/>
      <c r="R12" s="15"/>
      <c r="S12" s="15"/>
      <c r="T12" s="15"/>
      <c r="U12" s="15"/>
      <c r="V12" s="15"/>
      <c r="W12" s="15"/>
      <c r="X12" s="15"/>
      <c r="Y12" s="15"/>
      <c r="Z12" s="15"/>
    </row>
    <row r="13" spans="1:26" ht="15">
      <c r="A13" s="15"/>
      <c r="B13" s="13"/>
      <c r="C13" s="15"/>
      <c r="D13" s="77"/>
      <c r="E13" s="15"/>
      <c r="F13" s="15"/>
      <c r="G13" s="15"/>
      <c r="H13" s="14" t="s">
        <v>163</v>
      </c>
      <c r="I13" s="15"/>
      <c r="J13" s="15"/>
      <c r="K13" s="15"/>
      <c r="L13" s="15"/>
      <c r="M13" s="15"/>
      <c r="N13" s="15"/>
      <c r="O13" s="15"/>
      <c r="P13" s="15"/>
      <c r="Q13" s="15"/>
      <c r="R13" s="15"/>
      <c r="S13" s="15"/>
      <c r="T13" s="15"/>
      <c r="U13" s="15"/>
      <c r="V13" s="15"/>
      <c r="W13" s="15"/>
      <c r="X13" s="15"/>
      <c r="Y13" s="15"/>
      <c r="Z13" s="15"/>
    </row>
  </sheetData>
  <mergeCells count="1">
    <mergeCell ref="A1:Z1"/>
  </mergeCells>
  <phoneticPr fontId="2" type="noConversion"/>
  <pageMargins left="0.75" right="0.75" top="1" bottom="1" header="0.5" footer="0.5"/>
  <pageSetup scale="75" orientation="landscape" horizontalDpi="4294967293" vertic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23"/>
  <sheetViews>
    <sheetView zoomScale="173" zoomScaleNormal="125" workbookViewId="0">
      <pane xSplit="1" topLeftCell="B1" activePane="topRight" state="frozen"/>
      <selection pane="topRight" activeCell="B23" sqref="B23"/>
    </sheetView>
  </sheetViews>
  <sheetFormatPr baseColWidth="10" defaultColWidth="9.5" defaultRowHeight="13"/>
  <cols>
    <col min="1" max="1" width="17" bestFit="1" customWidth="1"/>
    <col min="2" max="2" width="17" style="7" customWidth="1"/>
    <col min="3" max="3" width="12.1640625" customWidth="1"/>
    <col min="4" max="4" width="17" style="79" customWidth="1"/>
    <col min="5" max="5" width="17" style="7" customWidth="1"/>
    <col min="6" max="6" width="17" customWidth="1"/>
    <col min="7" max="7" width="14.83203125" customWidth="1"/>
    <col min="8" max="8" width="14" bestFit="1" customWidth="1"/>
    <col min="9" max="26" width="10.5" bestFit="1" customWidth="1"/>
  </cols>
  <sheetData>
    <row r="1" spans="1:26" ht="17">
      <c r="A1" s="100" t="s">
        <v>187</v>
      </c>
      <c r="B1" s="100"/>
      <c r="C1" s="100"/>
      <c r="D1" s="100"/>
      <c r="E1" s="100"/>
      <c r="F1" s="100"/>
      <c r="G1" s="100"/>
      <c r="H1" s="100"/>
      <c r="I1" s="100"/>
      <c r="J1" s="100"/>
      <c r="K1" s="100"/>
      <c r="L1" s="100"/>
      <c r="M1" s="100"/>
      <c r="N1" s="100"/>
      <c r="O1" s="100"/>
      <c r="P1" s="100"/>
      <c r="Q1" s="100"/>
      <c r="R1" s="100"/>
      <c r="S1" s="100"/>
      <c r="T1" s="100"/>
      <c r="U1" s="100"/>
      <c r="V1" s="100"/>
      <c r="W1" s="100"/>
      <c r="X1" s="100"/>
      <c r="Y1" s="100"/>
      <c r="Z1" s="100"/>
    </row>
    <row r="3" spans="1:26" s="76" customFormat="1" ht="15">
      <c r="A3" s="80" t="s">
        <v>1</v>
      </c>
      <c r="B3" s="87" t="s">
        <v>184</v>
      </c>
      <c r="C3" s="75" t="s">
        <v>177</v>
      </c>
      <c r="D3" s="75" t="s">
        <v>176</v>
      </c>
      <c r="E3" s="69">
        <v>2021</v>
      </c>
      <c r="F3" s="67" t="s">
        <v>173</v>
      </c>
      <c r="G3" s="67" t="s">
        <v>167</v>
      </c>
      <c r="H3" s="68">
        <v>2018</v>
      </c>
      <c r="I3" s="67" t="s">
        <v>160</v>
      </c>
      <c r="J3" s="67" t="s">
        <v>158</v>
      </c>
      <c r="K3" s="67" t="s">
        <v>152</v>
      </c>
      <c r="L3" s="75" t="s">
        <v>145</v>
      </c>
      <c r="M3" s="67" t="s">
        <v>138</v>
      </c>
      <c r="N3" s="67" t="s">
        <v>139</v>
      </c>
      <c r="O3" s="67" t="s">
        <v>140</v>
      </c>
      <c r="P3" s="67" t="s">
        <v>141</v>
      </c>
      <c r="Q3" s="67" t="s">
        <v>137</v>
      </c>
      <c r="R3" s="67" t="s">
        <v>136</v>
      </c>
      <c r="S3" s="30">
        <v>2007</v>
      </c>
      <c r="T3" s="30">
        <v>2006</v>
      </c>
      <c r="U3" s="30">
        <v>2005</v>
      </c>
      <c r="V3" s="30">
        <v>2004</v>
      </c>
      <c r="W3" s="30">
        <v>2003</v>
      </c>
      <c r="X3" s="30">
        <v>2002</v>
      </c>
      <c r="Y3" s="30">
        <v>2001</v>
      </c>
      <c r="Z3" s="30">
        <v>2000</v>
      </c>
    </row>
    <row r="4" spans="1:26" s="76" customFormat="1" ht="15">
      <c r="A4" s="92" t="s">
        <v>196</v>
      </c>
      <c r="B4" s="93">
        <v>300</v>
      </c>
      <c r="C4" s="75"/>
      <c r="D4" s="75"/>
      <c r="E4" s="69"/>
      <c r="F4" s="67"/>
      <c r="G4" s="67"/>
      <c r="H4" s="68"/>
      <c r="I4" s="67"/>
      <c r="J4" s="67"/>
      <c r="K4" s="67"/>
      <c r="L4" s="75"/>
      <c r="M4" s="67"/>
      <c r="N4" s="67"/>
      <c r="O4" s="67"/>
      <c r="P4" s="67"/>
      <c r="Q4" s="67"/>
      <c r="R4" s="67"/>
      <c r="S4" s="30"/>
      <c r="T4" s="30"/>
      <c r="U4" s="30"/>
      <c r="V4" s="30"/>
      <c r="W4" s="30"/>
      <c r="X4" s="30"/>
      <c r="Y4" s="30"/>
      <c r="Z4" s="30"/>
    </row>
    <row r="5" spans="1:26" ht="15">
      <c r="A5" s="19" t="s">
        <v>4</v>
      </c>
      <c r="B5" s="90">
        <v>6012.27</v>
      </c>
      <c r="C5" s="13">
        <v>5006.6000000000004</v>
      </c>
      <c r="D5" s="13">
        <v>6587.72</v>
      </c>
      <c r="E5" s="13">
        <v>36785.24</v>
      </c>
      <c r="F5" s="13">
        <v>573.75</v>
      </c>
      <c r="G5" s="61">
        <v>2600.56</v>
      </c>
      <c r="H5" s="49">
        <v>1090.48</v>
      </c>
      <c r="I5" s="13">
        <v>1509.78</v>
      </c>
      <c r="J5" s="13">
        <v>1044.6300000000001</v>
      </c>
      <c r="K5" s="13">
        <v>880.45</v>
      </c>
      <c r="L5" s="13">
        <v>1248.28</v>
      </c>
      <c r="M5" s="13">
        <v>1776.43</v>
      </c>
      <c r="N5" s="13">
        <v>2010.56</v>
      </c>
      <c r="O5" s="13">
        <v>7837</v>
      </c>
      <c r="P5" s="13">
        <v>3723.58</v>
      </c>
      <c r="Q5" s="13">
        <v>7997.48</v>
      </c>
      <c r="R5" s="13">
        <v>7139.35</v>
      </c>
      <c r="S5" s="40">
        <v>7893.9</v>
      </c>
      <c r="T5" s="40">
        <v>11561.08</v>
      </c>
      <c r="U5" s="40">
        <v>14959.6</v>
      </c>
      <c r="V5" s="40">
        <v>24361.03</v>
      </c>
      <c r="W5" s="40">
        <v>22374.43</v>
      </c>
      <c r="X5" s="40">
        <v>17112.080000000002</v>
      </c>
      <c r="Y5" s="40">
        <v>5620.12</v>
      </c>
      <c r="Z5" s="40">
        <v>15014.02</v>
      </c>
    </row>
    <row r="6" spans="1:26" ht="15">
      <c r="A6" s="19" t="s">
        <v>12</v>
      </c>
      <c r="B6" s="90">
        <v>20653.68</v>
      </c>
      <c r="C6" s="13">
        <v>19275.93</v>
      </c>
      <c r="D6" s="13">
        <v>2057.92</v>
      </c>
      <c r="E6" s="13">
        <v>800.5</v>
      </c>
      <c r="F6" s="13">
        <v>27180.34</v>
      </c>
      <c r="G6" s="61">
        <v>1429.55</v>
      </c>
      <c r="H6" s="49">
        <v>11672.29</v>
      </c>
      <c r="I6" s="13">
        <v>10343.120000000001</v>
      </c>
      <c r="J6" s="13">
        <v>18111.62</v>
      </c>
      <c r="K6" s="13">
        <v>9829.74</v>
      </c>
      <c r="L6" s="13">
        <v>25563</v>
      </c>
      <c r="M6" s="13">
        <v>5041.88</v>
      </c>
      <c r="N6" s="13">
        <v>23309.97</v>
      </c>
      <c r="O6" s="13">
        <v>11056</v>
      </c>
      <c r="P6" s="13">
        <v>17098.78</v>
      </c>
      <c r="Q6" s="13">
        <v>36229.089999999997</v>
      </c>
      <c r="R6" s="13">
        <v>22531.95</v>
      </c>
      <c r="S6" s="40">
        <v>26737.33</v>
      </c>
      <c r="T6" s="40">
        <v>9428.59</v>
      </c>
      <c r="U6" s="40">
        <v>28155.67</v>
      </c>
      <c r="V6" s="40">
        <v>29274.05</v>
      </c>
      <c r="W6" s="40">
        <v>30602.55</v>
      </c>
      <c r="X6" s="40">
        <v>40615.68</v>
      </c>
      <c r="Y6" s="40">
        <v>27774.67</v>
      </c>
      <c r="Z6" s="40">
        <v>39606.99</v>
      </c>
    </row>
    <row r="7" spans="1:26" ht="15">
      <c r="A7" s="19" t="s">
        <v>15</v>
      </c>
      <c r="B7" s="90">
        <v>2119.35</v>
      </c>
      <c r="C7" s="13">
        <v>2038.16</v>
      </c>
      <c r="D7" s="13">
        <v>561.23</v>
      </c>
      <c r="E7" s="13">
        <v>3516.52</v>
      </c>
      <c r="F7" s="13">
        <v>3176.55</v>
      </c>
      <c r="G7" s="61">
        <v>2597.15</v>
      </c>
      <c r="H7" s="49">
        <v>4042.24</v>
      </c>
      <c r="I7" s="13">
        <v>394.37</v>
      </c>
      <c r="J7" s="13">
        <v>2727.9</v>
      </c>
      <c r="K7" s="13">
        <v>2374.54</v>
      </c>
      <c r="L7" s="13">
        <v>2082.4499999999998</v>
      </c>
      <c r="M7" s="13">
        <v>4773.76</v>
      </c>
      <c r="N7" s="13">
        <v>3786.96</v>
      </c>
      <c r="O7" s="13">
        <v>4908</v>
      </c>
      <c r="P7" s="13">
        <v>5821.8</v>
      </c>
      <c r="Q7" s="13">
        <v>3119.33</v>
      </c>
      <c r="R7" s="13">
        <v>3954.45</v>
      </c>
      <c r="S7" s="40">
        <v>1142</v>
      </c>
      <c r="T7" s="40">
        <v>751.82</v>
      </c>
      <c r="U7" s="40">
        <v>553.94000000000005</v>
      </c>
      <c r="V7" s="40">
        <v>2650.34</v>
      </c>
      <c r="W7" s="40">
        <v>801.11</v>
      </c>
      <c r="X7" s="40">
        <v>909.85</v>
      </c>
      <c r="Y7" s="40">
        <v>0</v>
      </c>
      <c r="Z7" s="40">
        <v>1294.76</v>
      </c>
    </row>
    <row r="8" spans="1:26" ht="15">
      <c r="A8" s="19" t="s">
        <v>178</v>
      </c>
      <c r="B8" s="13"/>
      <c r="C8" s="13"/>
      <c r="D8" s="13"/>
      <c r="E8" s="13"/>
      <c r="F8" s="13"/>
      <c r="G8" s="61"/>
      <c r="H8" s="49"/>
      <c r="I8" s="13"/>
      <c r="J8" s="13"/>
      <c r="K8" s="13"/>
      <c r="L8" s="13"/>
      <c r="M8" s="13"/>
      <c r="N8" s="13"/>
      <c r="O8" s="13"/>
      <c r="P8" s="13"/>
      <c r="Q8" s="13"/>
      <c r="R8" s="13"/>
      <c r="S8" s="40"/>
      <c r="T8" s="40"/>
      <c r="U8" s="40"/>
      <c r="V8" s="40"/>
      <c r="W8" s="40"/>
      <c r="X8" s="40"/>
      <c r="Y8" s="40"/>
      <c r="Z8" s="40"/>
    </row>
    <row r="9" spans="1:26" ht="15">
      <c r="A9" s="19" t="s">
        <v>36</v>
      </c>
      <c r="B9" s="13"/>
      <c r="C9" s="13"/>
      <c r="D9" s="13">
        <v>0</v>
      </c>
      <c r="E9" s="13">
        <v>0</v>
      </c>
      <c r="F9" s="13">
        <v>0</v>
      </c>
      <c r="G9" s="61">
        <v>3500</v>
      </c>
      <c r="H9" s="49">
        <v>3500</v>
      </c>
      <c r="I9" s="13">
        <v>3000</v>
      </c>
      <c r="J9" s="13">
        <v>3000</v>
      </c>
      <c r="K9" s="13">
        <v>0</v>
      </c>
      <c r="L9" s="13">
        <v>0</v>
      </c>
      <c r="M9" s="13">
        <v>5000</v>
      </c>
      <c r="N9" s="13">
        <v>5000</v>
      </c>
      <c r="O9" s="13">
        <v>0</v>
      </c>
      <c r="P9" s="13">
        <v>3000</v>
      </c>
      <c r="Q9" s="13">
        <v>3500</v>
      </c>
      <c r="R9" s="13">
        <v>4000</v>
      </c>
      <c r="S9" s="40">
        <v>3500</v>
      </c>
      <c r="T9" s="40">
        <v>2000</v>
      </c>
      <c r="U9" s="40">
        <v>0</v>
      </c>
      <c r="V9" s="40">
        <v>2431.48</v>
      </c>
      <c r="W9" s="40">
        <v>1500</v>
      </c>
      <c r="X9" s="40">
        <v>2400</v>
      </c>
      <c r="Y9" s="40">
        <v>0</v>
      </c>
      <c r="Z9" s="40">
        <v>2000</v>
      </c>
    </row>
    <row r="10" spans="1:26" ht="15">
      <c r="A10" s="19" t="s">
        <v>46</v>
      </c>
      <c r="B10" s="90">
        <v>27158.26</v>
      </c>
      <c r="C10" s="13">
        <v>21304.49</v>
      </c>
      <c r="D10" s="13">
        <f>29449.77+2176.2</f>
        <v>31625.97</v>
      </c>
      <c r="E10" s="13">
        <v>13480.2</v>
      </c>
      <c r="F10" s="13">
        <v>19373.72</v>
      </c>
      <c r="G10" s="61">
        <v>31607.58</v>
      </c>
      <c r="H10" s="49">
        <v>39276.230000000003</v>
      </c>
      <c r="I10" s="13">
        <v>20415.669999999998</v>
      </c>
      <c r="J10" s="13">
        <v>34972.980000000003</v>
      </c>
      <c r="K10" s="13">
        <v>30280.48</v>
      </c>
      <c r="L10" s="13">
        <v>31272.48</v>
      </c>
      <c r="M10" s="13">
        <v>38425.81</v>
      </c>
      <c r="N10" s="13">
        <v>25243.200000000001</v>
      </c>
      <c r="O10" s="13">
        <v>42183</v>
      </c>
      <c r="P10" s="13">
        <v>35908.06</v>
      </c>
      <c r="Q10" s="13">
        <v>37648.75</v>
      </c>
      <c r="R10" s="13">
        <v>44788.09</v>
      </c>
      <c r="S10" s="40">
        <v>1481.8</v>
      </c>
      <c r="T10" s="40">
        <v>45318.44</v>
      </c>
      <c r="U10" s="40">
        <v>45132.82</v>
      </c>
      <c r="V10" s="40">
        <v>62963.77</v>
      </c>
      <c r="W10" s="40">
        <v>51082.2</v>
      </c>
      <c r="X10" s="40">
        <v>87108.04</v>
      </c>
      <c r="Y10" s="40">
        <v>5220.01</v>
      </c>
      <c r="Z10" s="40">
        <v>55577.21</v>
      </c>
    </row>
    <row r="11" spans="1:26" ht="15">
      <c r="A11" s="19" t="s">
        <v>62</v>
      </c>
      <c r="B11" s="13">
        <v>8917.98</v>
      </c>
      <c r="C11" s="13">
        <v>11093.36</v>
      </c>
      <c r="D11" s="13">
        <f>7868.62+4352.4</f>
        <v>12221.02</v>
      </c>
      <c r="E11" s="13">
        <v>7460.66</v>
      </c>
      <c r="F11" s="13">
        <v>4727.29</v>
      </c>
      <c r="G11" s="61">
        <v>15444.49</v>
      </c>
      <c r="H11" s="49">
        <v>12886.22</v>
      </c>
      <c r="I11" s="13">
        <v>26656.02</v>
      </c>
      <c r="J11" s="13">
        <v>18585.86</v>
      </c>
      <c r="K11" s="13">
        <v>19392.330000000002</v>
      </c>
      <c r="L11" s="13">
        <v>21926.9</v>
      </c>
      <c r="M11" s="13">
        <v>22434.29</v>
      </c>
      <c r="N11" s="13">
        <v>13592.2</v>
      </c>
      <c r="O11" s="13">
        <v>27740</v>
      </c>
      <c r="P11" s="13">
        <v>24046.78</v>
      </c>
      <c r="Q11" s="13">
        <v>23357.67</v>
      </c>
      <c r="R11" s="13">
        <v>39688.15</v>
      </c>
      <c r="S11" s="40">
        <v>28661.26</v>
      </c>
      <c r="T11" s="40">
        <v>40274.15</v>
      </c>
      <c r="U11" s="40">
        <v>39282.58</v>
      </c>
      <c r="V11" s="40">
        <v>39822.519999999997</v>
      </c>
      <c r="W11" s="40">
        <v>47346.09</v>
      </c>
      <c r="X11" s="40">
        <v>33676.620000000003</v>
      </c>
      <c r="Y11" s="40">
        <v>42877.54</v>
      </c>
      <c r="Z11" s="40">
        <v>40970.61</v>
      </c>
    </row>
    <row r="12" spans="1:26" ht="15">
      <c r="A12" s="19" t="s">
        <v>63</v>
      </c>
      <c r="B12" s="13">
        <v>1992.46</v>
      </c>
      <c r="C12" s="13">
        <v>12256.43</v>
      </c>
      <c r="D12" s="13">
        <f>6332.13+3268.84</f>
        <v>9600.9700000000012</v>
      </c>
      <c r="E12" s="13">
        <v>5462.32</v>
      </c>
      <c r="F12" s="13">
        <v>1098.75</v>
      </c>
      <c r="G12" s="61">
        <v>12264.11</v>
      </c>
      <c r="H12" s="49">
        <v>17467.88</v>
      </c>
      <c r="I12" s="13">
        <v>16954.23</v>
      </c>
      <c r="J12" s="13">
        <v>2028.07</v>
      </c>
      <c r="K12" s="13">
        <v>10265.209999999999</v>
      </c>
      <c r="L12" s="13">
        <v>32622.78</v>
      </c>
      <c r="M12" s="13">
        <v>3430.73</v>
      </c>
      <c r="N12" s="13">
        <v>39682.49</v>
      </c>
      <c r="O12" s="13">
        <v>1552</v>
      </c>
      <c r="P12" s="13">
        <v>31361.89</v>
      </c>
      <c r="Q12" s="13">
        <v>32694.05</v>
      </c>
      <c r="R12" s="13">
        <v>41768.400000000001</v>
      </c>
      <c r="S12" s="40">
        <v>4080.31</v>
      </c>
      <c r="T12" s="40">
        <v>46599.040000000001</v>
      </c>
      <c r="U12" s="40">
        <v>42559.73</v>
      </c>
      <c r="V12" s="40">
        <v>42106.83</v>
      </c>
      <c r="W12" s="40">
        <v>50063.38</v>
      </c>
      <c r="X12" s="40">
        <v>60691.77</v>
      </c>
      <c r="Y12" s="40">
        <v>60674.71</v>
      </c>
      <c r="Z12" s="40">
        <v>59440.959999999999</v>
      </c>
    </row>
    <row r="13" spans="1:26" ht="15">
      <c r="A13" s="19" t="s">
        <v>64</v>
      </c>
      <c r="B13" s="90">
        <v>5318.87</v>
      </c>
      <c r="C13" s="13">
        <v>5186.25</v>
      </c>
      <c r="D13" s="13">
        <f>646.17+37.84</f>
        <v>684.01</v>
      </c>
      <c r="E13" s="13">
        <v>3359.56</v>
      </c>
      <c r="F13" s="13">
        <v>8214.02</v>
      </c>
      <c r="G13" s="61">
        <v>10531.34</v>
      </c>
      <c r="H13" s="49">
        <v>10379.98</v>
      </c>
      <c r="I13" s="13">
        <v>12058.74</v>
      </c>
      <c r="J13" s="13">
        <v>12198.2</v>
      </c>
      <c r="K13" s="13">
        <v>13083.29</v>
      </c>
      <c r="L13" s="13">
        <v>13793.35</v>
      </c>
      <c r="M13" s="13">
        <v>14955.63</v>
      </c>
      <c r="N13" s="13">
        <v>17197.169999999998</v>
      </c>
      <c r="O13" s="13">
        <v>15651</v>
      </c>
      <c r="P13" s="13">
        <v>18358.23</v>
      </c>
      <c r="Q13" s="13">
        <v>23311.119999999999</v>
      </c>
      <c r="R13" s="13">
        <v>23126.66</v>
      </c>
      <c r="S13" s="40">
        <v>27681.33</v>
      </c>
      <c r="T13" s="40">
        <v>27656.58</v>
      </c>
      <c r="U13" s="40">
        <v>30504.49</v>
      </c>
      <c r="V13" s="40">
        <v>28029.38</v>
      </c>
      <c r="W13" s="40">
        <v>25105.99</v>
      </c>
      <c r="X13" s="40">
        <v>24519.58</v>
      </c>
      <c r="Y13" s="40">
        <v>28064.63</v>
      </c>
      <c r="Z13" s="40">
        <v>33354.85</v>
      </c>
    </row>
    <row r="14" spans="1:26" ht="15">
      <c r="A14" s="19" t="s">
        <v>79</v>
      </c>
      <c r="B14" s="13" t="s">
        <v>198</v>
      </c>
      <c r="C14" s="13">
        <v>6394.76</v>
      </c>
      <c r="D14" s="61">
        <v>3667.38</v>
      </c>
      <c r="E14" s="13">
        <v>3238.36</v>
      </c>
      <c r="F14" s="13">
        <v>7494.53</v>
      </c>
      <c r="G14" s="13">
        <v>5276.74</v>
      </c>
      <c r="H14" s="49">
        <v>8460.01</v>
      </c>
      <c r="I14" s="13">
        <v>6860.64</v>
      </c>
      <c r="J14" s="13">
        <v>8693.0300000000007</v>
      </c>
      <c r="K14" s="13">
        <v>9476.7099999999991</v>
      </c>
      <c r="L14" s="13">
        <v>9322.33</v>
      </c>
      <c r="M14" s="13">
        <v>10122.469999999999</v>
      </c>
      <c r="N14" s="13">
        <v>10747.34</v>
      </c>
      <c r="O14" s="13">
        <v>13377</v>
      </c>
      <c r="P14" s="13">
        <v>4944.5200000000004</v>
      </c>
      <c r="Q14" s="13">
        <v>9538.59</v>
      </c>
      <c r="R14" s="13">
        <v>9866.34</v>
      </c>
      <c r="S14" s="20">
        <v>5687.71</v>
      </c>
      <c r="T14" s="20">
        <v>8650</v>
      </c>
      <c r="U14" s="20">
        <v>8512.67</v>
      </c>
      <c r="V14" s="20">
        <v>1537.48</v>
      </c>
      <c r="W14" s="20">
        <v>3801.29</v>
      </c>
      <c r="X14" s="20">
        <v>6334.93</v>
      </c>
      <c r="Y14" s="20">
        <v>3500</v>
      </c>
      <c r="Z14" s="20">
        <v>4800</v>
      </c>
    </row>
    <row r="15" spans="1:26" ht="15">
      <c r="A15" s="19" t="s">
        <v>83</v>
      </c>
      <c r="B15" s="13">
        <v>6793.6</v>
      </c>
      <c r="C15" s="13">
        <v>10724.98</v>
      </c>
      <c r="D15" s="13">
        <f>5246+43.52</f>
        <v>5289.52</v>
      </c>
      <c r="E15" s="13">
        <v>11693.58</v>
      </c>
      <c r="F15" s="13">
        <v>4423.62</v>
      </c>
      <c r="G15" s="61">
        <v>13493.29</v>
      </c>
      <c r="H15" s="49">
        <v>13274.08</v>
      </c>
      <c r="I15" s="13">
        <v>11577.49</v>
      </c>
      <c r="J15" s="13">
        <v>13619.08</v>
      </c>
      <c r="K15" s="13">
        <v>12497.24</v>
      </c>
      <c r="L15" s="13">
        <v>11691.8</v>
      </c>
      <c r="M15" s="13">
        <v>22359.74</v>
      </c>
      <c r="N15" s="13">
        <v>170.82</v>
      </c>
      <c r="O15" s="13">
        <v>26697</v>
      </c>
      <c r="P15" s="13">
        <v>13358.23</v>
      </c>
      <c r="Q15" s="13">
        <v>12573.26</v>
      </c>
      <c r="R15" s="13">
        <v>25611.200000000001</v>
      </c>
      <c r="S15" s="40">
        <v>29.13</v>
      </c>
      <c r="T15" s="40">
        <v>11504.11</v>
      </c>
      <c r="U15" s="40">
        <v>13694.9</v>
      </c>
      <c r="V15" s="40">
        <v>14441.48</v>
      </c>
      <c r="W15" s="40">
        <v>9386.92</v>
      </c>
      <c r="X15" s="40">
        <v>11226.11</v>
      </c>
      <c r="Y15" s="40">
        <v>11322.49</v>
      </c>
      <c r="Z15" s="40">
        <v>11045.12</v>
      </c>
    </row>
    <row r="16" spans="1:26" ht="15">
      <c r="A16" s="19" t="s">
        <v>102</v>
      </c>
      <c r="B16" s="13"/>
      <c r="C16" s="13"/>
      <c r="D16" s="13">
        <v>0</v>
      </c>
      <c r="E16" s="13">
        <v>0</v>
      </c>
      <c r="F16" s="13">
        <v>3158.05</v>
      </c>
      <c r="G16" s="61">
        <v>15657.8</v>
      </c>
      <c r="H16" s="49">
        <v>0</v>
      </c>
      <c r="I16" s="13">
        <v>4411.66</v>
      </c>
      <c r="J16" s="13">
        <v>9774.67</v>
      </c>
      <c r="K16" s="13">
        <v>21698.13</v>
      </c>
      <c r="L16" s="13" t="s">
        <v>150</v>
      </c>
      <c r="M16" s="13">
        <v>0</v>
      </c>
      <c r="N16" s="13">
        <v>0</v>
      </c>
      <c r="O16" s="13">
        <v>7811</v>
      </c>
      <c r="P16" s="13">
        <v>7306.13</v>
      </c>
      <c r="Q16" s="13">
        <v>9515.58</v>
      </c>
      <c r="R16" s="13">
        <v>500</v>
      </c>
      <c r="S16" s="40">
        <v>3058.24</v>
      </c>
      <c r="T16" s="40">
        <v>1583.52</v>
      </c>
      <c r="U16" s="40">
        <v>3828.68</v>
      </c>
      <c r="V16" s="40">
        <v>4887.5</v>
      </c>
      <c r="W16" s="40">
        <v>5913.45</v>
      </c>
      <c r="X16" s="40">
        <v>0</v>
      </c>
      <c r="Y16" s="40">
        <v>0</v>
      </c>
      <c r="Z16" s="40">
        <v>401</v>
      </c>
    </row>
    <row r="17" spans="1:26" ht="15">
      <c r="A17" s="22" t="s">
        <v>113</v>
      </c>
      <c r="B17" s="91">
        <v>2807.97</v>
      </c>
      <c r="C17" s="23">
        <v>759.43</v>
      </c>
      <c r="D17" s="23">
        <v>12317.98</v>
      </c>
      <c r="E17" s="23">
        <v>1900</v>
      </c>
      <c r="F17" s="23">
        <v>5188.16</v>
      </c>
      <c r="G17" s="73">
        <v>20634.05</v>
      </c>
      <c r="H17" s="58">
        <v>22036.87</v>
      </c>
      <c r="I17" s="23">
        <v>39747.74</v>
      </c>
      <c r="J17" s="23">
        <v>9055</v>
      </c>
      <c r="K17" s="23">
        <v>26618.76</v>
      </c>
      <c r="L17" s="23">
        <v>41428.660000000003</v>
      </c>
      <c r="M17" s="23">
        <v>9452</v>
      </c>
      <c r="N17" s="23">
        <v>29895.66</v>
      </c>
      <c r="O17" s="23">
        <v>28322</v>
      </c>
      <c r="P17" s="23">
        <v>30395.84</v>
      </c>
      <c r="Q17" s="23">
        <v>33221.29</v>
      </c>
      <c r="R17" s="23">
        <v>34577.800000000003</v>
      </c>
      <c r="S17" s="41">
        <v>14126.64</v>
      </c>
      <c r="T17" s="41">
        <v>28325.73</v>
      </c>
      <c r="U17" s="41">
        <v>33119.18</v>
      </c>
      <c r="V17" s="41">
        <v>32679.34</v>
      </c>
      <c r="W17" s="41">
        <v>34408.080000000002</v>
      </c>
      <c r="X17" s="41">
        <v>41876.980000000003</v>
      </c>
      <c r="Y17" s="41">
        <v>40920.42</v>
      </c>
      <c r="Z17" s="41">
        <v>35534.36</v>
      </c>
    </row>
    <row r="18" spans="1:26" ht="15">
      <c r="A18" s="25" t="s">
        <v>118</v>
      </c>
      <c r="B18" s="26">
        <f>SUM(B4:B17)</f>
        <v>82074.44</v>
      </c>
      <c r="C18" s="26">
        <f>SUM(C5:C17)</f>
        <v>94040.389999999985</v>
      </c>
      <c r="D18" s="26">
        <f>SUM(D5:D17)</f>
        <v>84613.72</v>
      </c>
      <c r="E18" s="26">
        <f>SUM(E5:E17)</f>
        <v>87696.94</v>
      </c>
      <c r="F18" s="47">
        <f t="shared" ref="F18:L18" si="0">SUM(F5:F17)</f>
        <v>84608.78</v>
      </c>
      <c r="G18" s="47">
        <f t="shared" si="0"/>
        <v>135036.66</v>
      </c>
      <c r="H18" s="47">
        <f t="shared" si="0"/>
        <v>144086.28</v>
      </c>
      <c r="I18" s="26">
        <f t="shared" si="0"/>
        <v>153929.46000000002</v>
      </c>
      <c r="J18" s="26">
        <f t="shared" si="0"/>
        <v>133811.04</v>
      </c>
      <c r="K18" s="26">
        <f t="shared" si="0"/>
        <v>156396.88</v>
      </c>
      <c r="L18" s="26">
        <f t="shared" si="0"/>
        <v>190952.03</v>
      </c>
      <c r="M18" s="26">
        <f t="shared" ref="M18:R18" si="1">SUM(M5:M17)</f>
        <v>137772.74</v>
      </c>
      <c r="N18" s="26">
        <f t="shared" si="1"/>
        <v>170636.37000000002</v>
      </c>
      <c r="O18" s="26">
        <f t="shared" si="1"/>
        <v>187134</v>
      </c>
      <c r="P18" s="26">
        <f t="shared" si="1"/>
        <v>195323.84</v>
      </c>
      <c r="Q18" s="26">
        <f t="shared" si="1"/>
        <v>232706.21</v>
      </c>
      <c r="R18" s="26">
        <f t="shared" si="1"/>
        <v>257552.39</v>
      </c>
      <c r="S18" s="27">
        <v>118391.94</v>
      </c>
      <c r="T18" s="27">
        <v>225003.06</v>
      </c>
      <c r="U18" s="27">
        <v>251791.59</v>
      </c>
      <c r="V18" s="27">
        <v>283647.71999999997</v>
      </c>
      <c r="W18" s="27">
        <v>278584.2</v>
      </c>
      <c r="X18" s="27">
        <v>320136.71000000002</v>
      </c>
      <c r="Y18" s="27">
        <v>222474.59</v>
      </c>
      <c r="Z18" s="27">
        <v>294239.88</v>
      </c>
    </row>
    <row r="20" spans="1:26" ht="14">
      <c r="A20" s="42" t="s">
        <v>148</v>
      </c>
      <c r="B20" s="72"/>
      <c r="C20" s="42"/>
      <c r="D20" s="78"/>
      <c r="E20" s="72"/>
      <c r="F20" s="42"/>
      <c r="G20" s="42"/>
      <c r="H20" s="9"/>
      <c r="I20" s="9"/>
      <c r="J20" s="9"/>
      <c r="K20" s="9"/>
    </row>
    <row r="21" spans="1:26" ht="14">
      <c r="A21" s="42" t="s">
        <v>151</v>
      </c>
      <c r="B21" s="72"/>
      <c r="C21" s="42"/>
      <c r="D21" s="78"/>
      <c r="E21" s="72"/>
      <c r="F21" s="42"/>
      <c r="G21" s="42"/>
      <c r="H21" s="9"/>
      <c r="I21" s="9"/>
      <c r="J21" s="9"/>
      <c r="K21" s="9"/>
    </row>
    <row r="22" spans="1:26" ht="14">
      <c r="A22" s="42" t="s">
        <v>199</v>
      </c>
      <c r="B22" s="72"/>
      <c r="C22" s="42"/>
      <c r="D22" s="78"/>
      <c r="E22" s="72"/>
      <c r="F22" s="42"/>
      <c r="G22" s="42"/>
      <c r="H22" s="9"/>
      <c r="I22" s="9"/>
      <c r="J22" s="9"/>
      <c r="K22" s="9"/>
    </row>
    <row r="23" spans="1:26">
      <c r="B23" s="59"/>
    </row>
  </sheetData>
  <mergeCells count="1">
    <mergeCell ref="A1:Z1"/>
  </mergeCells>
  <phoneticPr fontId="2" type="noConversion"/>
  <pageMargins left="0.75" right="0.75" top="1" bottom="1" header="0.5" footer="0.5"/>
  <pageSetup scale="80" orientation="landscape" horizontalDpi="4294967293" verticalDpi="429496729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9"/>
  <sheetViews>
    <sheetView zoomScale="140" zoomScaleNormal="140" workbookViewId="0">
      <pane xSplit="1" topLeftCell="B1" activePane="topRight" state="frozen"/>
      <selection pane="topRight" activeCell="B17" sqref="B17"/>
    </sheetView>
  </sheetViews>
  <sheetFormatPr baseColWidth="10" defaultColWidth="8.83203125" defaultRowHeight="13"/>
  <cols>
    <col min="1" max="1" width="23.5" customWidth="1"/>
    <col min="2" max="2" width="13.6640625" style="7" customWidth="1"/>
    <col min="3" max="3" width="12.1640625" customWidth="1"/>
    <col min="4" max="4" width="12.1640625" style="79" customWidth="1"/>
    <col min="5" max="5" width="14" customWidth="1"/>
    <col min="6" max="6" width="14.5" customWidth="1"/>
    <col min="7" max="7" width="14" customWidth="1"/>
    <col min="8" max="8" width="14.33203125" bestFit="1" customWidth="1"/>
    <col min="9" max="9" width="11" style="7" customWidth="1"/>
    <col min="10" max="10" width="11" style="7" bestFit="1" customWidth="1"/>
    <col min="11" max="26" width="11" bestFit="1" customWidth="1"/>
  </cols>
  <sheetData>
    <row r="1" spans="1:26" ht="17">
      <c r="A1" s="100" t="s">
        <v>185</v>
      </c>
      <c r="B1" s="100"/>
      <c r="C1" s="100"/>
      <c r="D1" s="100"/>
      <c r="E1" s="100"/>
      <c r="F1" s="100"/>
      <c r="G1" s="100"/>
      <c r="H1" s="100"/>
      <c r="I1" s="100"/>
      <c r="J1" s="100"/>
      <c r="K1" s="100"/>
      <c r="L1" s="100"/>
      <c r="M1" s="100"/>
      <c r="N1" s="100"/>
      <c r="O1" s="100"/>
      <c r="P1" s="100"/>
      <c r="Q1" s="100"/>
      <c r="R1" s="100"/>
      <c r="S1" s="100"/>
      <c r="T1" s="100"/>
      <c r="U1" s="100"/>
      <c r="V1" s="100"/>
      <c r="W1" s="100"/>
      <c r="X1" s="100"/>
      <c r="Y1" s="100"/>
      <c r="Z1" s="100"/>
    </row>
    <row r="3" spans="1:26" s="76" customFormat="1" ht="15">
      <c r="A3" s="80" t="s">
        <v>1</v>
      </c>
      <c r="B3" s="87" t="s">
        <v>184</v>
      </c>
      <c r="C3" s="75" t="s">
        <v>177</v>
      </c>
      <c r="D3" s="75" t="s">
        <v>176</v>
      </c>
      <c r="E3" s="67" t="s">
        <v>174</v>
      </c>
      <c r="F3" s="67" t="s">
        <v>173</v>
      </c>
      <c r="G3" s="67" t="s">
        <v>167</v>
      </c>
      <c r="H3" s="68">
        <v>2018</v>
      </c>
      <c r="I3" s="69">
        <v>2017</v>
      </c>
      <c r="J3" s="75" t="s">
        <v>158</v>
      </c>
      <c r="K3" s="67" t="s">
        <v>152</v>
      </c>
      <c r="L3" s="67" t="s">
        <v>145</v>
      </c>
      <c r="M3" s="67" t="s">
        <v>138</v>
      </c>
      <c r="N3" s="67" t="s">
        <v>139</v>
      </c>
      <c r="O3" s="67" t="s">
        <v>140</v>
      </c>
      <c r="P3" s="67" t="s">
        <v>141</v>
      </c>
      <c r="Q3" s="67" t="s">
        <v>137</v>
      </c>
      <c r="R3" s="67" t="s">
        <v>136</v>
      </c>
      <c r="S3" s="30">
        <v>2007</v>
      </c>
      <c r="T3" s="30">
        <v>2006</v>
      </c>
      <c r="U3" s="30">
        <v>2005</v>
      </c>
      <c r="V3" s="30">
        <v>2004</v>
      </c>
      <c r="W3" s="30">
        <v>2003</v>
      </c>
      <c r="X3" s="30">
        <v>2002</v>
      </c>
      <c r="Y3" s="30">
        <v>2001</v>
      </c>
      <c r="Z3" s="30">
        <v>2000</v>
      </c>
    </row>
    <row r="4" spans="1:26" ht="15">
      <c r="A4" s="19" t="s">
        <v>171</v>
      </c>
      <c r="B4" s="13"/>
      <c r="C4" s="13"/>
      <c r="D4" s="13">
        <v>0</v>
      </c>
      <c r="E4" s="13">
        <v>0</v>
      </c>
      <c r="F4" s="13">
        <v>0</v>
      </c>
      <c r="G4" s="61">
        <v>125.31</v>
      </c>
      <c r="H4" s="49"/>
      <c r="I4" s="13"/>
      <c r="J4" s="13"/>
      <c r="K4" s="13"/>
      <c r="L4" s="13"/>
      <c r="M4" s="13"/>
      <c r="N4" s="13"/>
      <c r="O4" s="13"/>
      <c r="P4" s="13"/>
      <c r="Q4" s="13"/>
      <c r="R4" s="13"/>
      <c r="S4" s="21"/>
      <c r="T4" s="21"/>
      <c r="U4" s="21"/>
      <c r="V4" s="21"/>
      <c r="W4" s="21"/>
      <c r="X4" s="21"/>
      <c r="Y4" s="21"/>
      <c r="Z4" s="21"/>
    </row>
    <row r="5" spans="1:26" ht="15">
      <c r="A5" s="19" t="s">
        <v>8</v>
      </c>
      <c r="B5" s="13">
        <v>2685.75</v>
      </c>
      <c r="C5" s="13">
        <v>4109.5600000000004</v>
      </c>
      <c r="D5" s="13">
        <f>3267.53+4205.56</f>
        <v>7473.09</v>
      </c>
      <c r="E5" s="13">
        <v>956.6</v>
      </c>
      <c r="F5" s="13">
        <v>6868.3</v>
      </c>
      <c r="G5" s="61">
        <v>8911.11</v>
      </c>
      <c r="H5" s="49">
        <v>14886.58</v>
      </c>
      <c r="I5" s="13">
        <v>11231.95</v>
      </c>
      <c r="J5" s="13">
        <v>8784.7000000000007</v>
      </c>
      <c r="K5" s="13">
        <v>2718.04</v>
      </c>
      <c r="L5" s="13">
        <v>7738.22</v>
      </c>
      <c r="M5" s="13">
        <v>15249.27</v>
      </c>
      <c r="N5" s="13">
        <v>3648.97</v>
      </c>
      <c r="O5" s="13">
        <v>9269</v>
      </c>
      <c r="P5" s="13">
        <v>11465</v>
      </c>
      <c r="Q5" s="13">
        <v>13564.4</v>
      </c>
      <c r="R5" s="13">
        <v>16570.919999999998</v>
      </c>
      <c r="S5" s="21">
        <v>9213.99</v>
      </c>
      <c r="T5" s="21">
        <v>26537.17</v>
      </c>
      <c r="U5" s="21">
        <v>19383.41</v>
      </c>
      <c r="V5" s="21">
        <v>16314.4</v>
      </c>
      <c r="W5" s="21">
        <v>23223.03</v>
      </c>
      <c r="X5" s="21">
        <v>23235.040000000001</v>
      </c>
      <c r="Y5" s="21">
        <v>17980.490000000002</v>
      </c>
      <c r="Z5" s="21">
        <v>22500.16</v>
      </c>
    </row>
    <row r="6" spans="1:26" ht="15">
      <c r="A6" s="19" t="s">
        <v>13</v>
      </c>
      <c r="B6" s="90">
        <v>3428.32</v>
      </c>
      <c r="C6" s="13">
        <v>2057.46</v>
      </c>
      <c r="D6" s="13">
        <f>6020.19+700.72</f>
        <v>6720.91</v>
      </c>
      <c r="E6" s="13">
        <v>3642.3</v>
      </c>
      <c r="F6" s="13">
        <v>8611.49</v>
      </c>
      <c r="G6" s="61">
        <v>18437.650000000001</v>
      </c>
      <c r="H6" s="49">
        <v>4764.7299999999996</v>
      </c>
      <c r="I6" s="13">
        <v>9742.2099999999991</v>
      </c>
      <c r="J6" s="13">
        <v>13757.7</v>
      </c>
      <c r="K6" s="13">
        <v>9567.35</v>
      </c>
      <c r="L6" s="13">
        <v>15788.87</v>
      </c>
      <c r="M6" s="13">
        <v>18164.09</v>
      </c>
      <c r="N6" s="13">
        <v>450</v>
      </c>
      <c r="O6" s="13">
        <v>22288</v>
      </c>
      <c r="P6" s="13">
        <v>30105.58</v>
      </c>
      <c r="Q6" s="13">
        <v>23218.68</v>
      </c>
      <c r="R6" s="13">
        <v>36263.919999999998</v>
      </c>
      <c r="S6" s="21">
        <v>15265.91</v>
      </c>
      <c r="T6" s="21">
        <v>28903.59</v>
      </c>
      <c r="U6" s="21">
        <v>36082.269999999997</v>
      </c>
      <c r="V6" s="21">
        <v>34164</v>
      </c>
      <c r="W6" s="21">
        <v>32726.97</v>
      </c>
      <c r="X6" s="21">
        <v>36804.36</v>
      </c>
      <c r="Y6" s="21">
        <v>32483.84</v>
      </c>
      <c r="Z6" s="21">
        <v>32426.38</v>
      </c>
    </row>
    <row r="7" spans="1:26" ht="15">
      <c r="A7" s="19" t="s">
        <v>21</v>
      </c>
      <c r="B7" s="13">
        <v>7141.05</v>
      </c>
      <c r="C7" s="13">
        <v>10576.27</v>
      </c>
      <c r="D7" s="13">
        <v>10025.48</v>
      </c>
      <c r="E7" s="13">
        <v>7728.6</v>
      </c>
      <c r="F7" s="13">
        <v>11744.04</v>
      </c>
      <c r="G7" s="61">
        <v>11401.5</v>
      </c>
      <c r="H7" s="49">
        <v>15214.45</v>
      </c>
      <c r="I7" s="13">
        <v>14100.71</v>
      </c>
      <c r="J7" s="13">
        <v>18824.189999999999</v>
      </c>
      <c r="K7" s="13">
        <v>12261.45</v>
      </c>
      <c r="L7" s="13">
        <v>16969.509999999998</v>
      </c>
      <c r="M7" s="13">
        <v>17182.7</v>
      </c>
      <c r="N7" s="13">
        <v>17709.73</v>
      </c>
      <c r="O7" s="13">
        <v>12561</v>
      </c>
      <c r="P7" s="13">
        <v>20432.57</v>
      </c>
      <c r="Q7" s="13">
        <v>15560.09</v>
      </c>
      <c r="R7" s="13">
        <v>25388.6</v>
      </c>
      <c r="S7" s="21">
        <v>17574.29</v>
      </c>
      <c r="T7" s="21">
        <v>27622.84</v>
      </c>
      <c r="U7" s="21">
        <v>22133.59</v>
      </c>
      <c r="V7" s="21">
        <v>49175.51</v>
      </c>
      <c r="W7" s="21">
        <v>18978.060000000001</v>
      </c>
      <c r="X7" s="21">
        <v>25401.08</v>
      </c>
      <c r="Y7" s="21">
        <v>27513.15</v>
      </c>
      <c r="Z7" s="21">
        <v>36050.449999999997</v>
      </c>
    </row>
    <row r="8" spans="1:26" ht="15">
      <c r="A8" s="19" t="s">
        <v>27</v>
      </c>
      <c r="B8" s="13">
        <v>1819</v>
      </c>
      <c r="C8" s="13">
        <v>1946.92</v>
      </c>
      <c r="D8" s="13">
        <v>3615.7</v>
      </c>
      <c r="E8" s="13">
        <v>4291</v>
      </c>
      <c r="F8" s="13">
        <v>1100.58</v>
      </c>
      <c r="G8" s="61">
        <v>4474.1499999999996</v>
      </c>
      <c r="H8" s="49">
        <v>9940</v>
      </c>
      <c r="I8" s="13">
        <v>18785.8</v>
      </c>
      <c r="J8" s="13">
        <v>476.28</v>
      </c>
      <c r="K8" s="13">
        <v>10932.56</v>
      </c>
      <c r="L8" s="13">
        <v>12319.54</v>
      </c>
      <c r="M8" s="13">
        <v>15649.85</v>
      </c>
      <c r="N8" s="13">
        <v>18386.73</v>
      </c>
      <c r="O8" s="13">
        <v>17019</v>
      </c>
      <c r="P8" s="13">
        <v>19056.740000000002</v>
      </c>
      <c r="Q8" s="13">
        <v>17743.599999999999</v>
      </c>
      <c r="R8" s="13">
        <v>20840.259999999998</v>
      </c>
      <c r="S8" s="21">
        <v>13146.51</v>
      </c>
      <c r="T8" s="21">
        <v>14230.69</v>
      </c>
      <c r="U8" s="21">
        <v>18700.3</v>
      </c>
      <c r="V8" s="21">
        <v>17047.419999999998</v>
      </c>
      <c r="W8" s="21">
        <v>16373.65</v>
      </c>
      <c r="X8" s="21">
        <v>21510.240000000002</v>
      </c>
      <c r="Y8" s="21">
        <v>19532.349999999999</v>
      </c>
      <c r="Z8" s="21">
        <v>22374.639999999999</v>
      </c>
    </row>
    <row r="9" spans="1:26" ht="15">
      <c r="A9" s="19" t="s">
        <v>50</v>
      </c>
      <c r="B9" s="90">
        <v>2740.43</v>
      </c>
      <c r="C9" s="13">
        <v>2646.24</v>
      </c>
      <c r="D9" s="13">
        <v>1961.45</v>
      </c>
      <c r="E9" s="13">
        <v>4690.05</v>
      </c>
      <c r="F9" s="13">
        <v>4602.09</v>
      </c>
      <c r="G9" s="61">
        <v>6024.39</v>
      </c>
      <c r="H9" s="49">
        <v>4994.49</v>
      </c>
      <c r="I9" s="13">
        <v>9012.74</v>
      </c>
      <c r="J9" s="13">
        <v>3777.82</v>
      </c>
      <c r="K9" s="13">
        <v>7156.93</v>
      </c>
      <c r="L9" s="13">
        <v>7460.15</v>
      </c>
      <c r="M9" s="13">
        <v>10522.6</v>
      </c>
      <c r="N9" s="13">
        <v>11064.89</v>
      </c>
      <c r="O9" s="13">
        <v>16127</v>
      </c>
      <c r="P9" s="13">
        <v>23243.55</v>
      </c>
      <c r="Q9" s="13">
        <v>14578.65</v>
      </c>
      <c r="R9" s="13">
        <v>23105.29</v>
      </c>
      <c r="S9" s="21">
        <v>12144.78</v>
      </c>
      <c r="T9" s="21">
        <v>19574.03</v>
      </c>
      <c r="U9" s="21">
        <v>19835.88</v>
      </c>
      <c r="V9" s="21">
        <v>20750.939999999999</v>
      </c>
      <c r="W9" s="21">
        <v>23923.7</v>
      </c>
      <c r="X9" s="21">
        <v>45511.51</v>
      </c>
      <c r="Y9" s="21">
        <v>11472.45</v>
      </c>
      <c r="Z9" s="21">
        <v>16996.05</v>
      </c>
    </row>
    <row r="10" spans="1:26" ht="15">
      <c r="A10" s="19" t="s">
        <v>71</v>
      </c>
      <c r="B10" s="13">
        <v>201.85</v>
      </c>
      <c r="C10" s="13">
        <v>1976.01</v>
      </c>
      <c r="D10" s="13">
        <v>881.25</v>
      </c>
      <c r="E10" s="13">
        <v>1442</v>
      </c>
      <c r="F10" s="13">
        <v>2903.46</v>
      </c>
      <c r="G10" s="61">
        <v>5092.8500000000004</v>
      </c>
      <c r="H10" s="49">
        <v>6217.85</v>
      </c>
      <c r="I10" s="13">
        <v>5035.82</v>
      </c>
      <c r="J10" s="13">
        <v>4959.45</v>
      </c>
      <c r="K10" s="13">
        <v>7330.75</v>
      </c>
      <c r="L10" s="13">
        <v>3350.38</v>
      </c>
      <c r="M10" s="13">
        <v>4239.54</v>
      </c>
      <c r="N10" s="13">
        <v>6593.41</v>
      </c>
      <c r="O10" s="13">
        <v>3566</v>
      </c>
      <c r="P10" s="13">
        <v>12364.28</v>
      </c>
      <c r="Q10" s="13">
        <v>453</v>
      </c>
      <c r="R10" s="13">
        <v>9265.5</v>
      </c>
      <c r="S10" s="21">
        <v>7171.77</v>
      </c>
      <c r="T10" s="21">
        <v>10167.14</v>
      </c>
      <c r="U10" s="21">
        <v>4853.66</v>
      </c>
      <c r="V10" s="21">
        <v>7201.76</v>
      </c>
      <c r="W10" s="21">
        <v>7604.53</v>
      </c>
      <c r="X10" s="21">
        <v>7687.29</v>
      </c>
      <c r="Y10" s="21">
        <v>9012.3700000000008</v>
      </c>
      <c r="Z10" s="21">
        <v>9476.75</v>
      </c>
    </row>
    <row r="11" spans="1:26" ht="15">
      <c r="A11" s="19" t="s">
        <v>77</v>
      </c>
      <c r="B11" s="13">
        <v>3721.59</v>
      </c>
      <c r="C11" s="13">
        <v>7149.31</v>
      </c>
      <c r="D11" s="13">
        <f>5113.03+4531.12</f>
        <v>9644.15</v>
      </c>
      <c r="E11" s="13">
        <v>5499.1</v>
      </c>
      <c r="F11" s="13">
        <v>3529.99</v>
      </c>
      <c r="G11" s="61">
        <v>22579.53</v>
      </c>
      <c r="H11" s="49">
        <v>439.83</v>
      </c>
      <c r="I11" s="13">
        <v>29106.39</v>
      </c>
      <c r="J11" s="13">
        <v>11998.54</v>
      </c>
      <c r="K11" s="13">
        <v>642.11</v>
      </c>
      <c r="L11" s="13">
        <v>14653.13</v>
      </c>
      <c r="M11" s="13">
        <v>14012.03</v>
      </c>
      <c r="N11" s="13">
        <v>15197.29</v>
      </c>
      <c r="O11" s="13">
        <v>17366</v>
      </c>
      <c r="P11" s="13">
        <v>18993.34</v>
      </c>
      <c r="Q11" s="13">
        <v>24994.14</v>
      </c>
      <c r="R11" s="13">
        <v>48720.06</v>
      </c>
      <c r="S11" s="21">
        <v>29526.03</v>
      </c>
      <c r="T11" s="21">
        <v>41108.67</v>
      </c>
      <c r="U11" s="21">
        <v>6063.19</v>
      </c>
      <c r="V11" s="21">
        <v>9088.51</v>
      </c>
      <c r="W11" s="21">
        <v>26950.95</v>
      </c>
      <c r="X11" s="21">
        <v>40448.07</v>
      </c>
      <c r="Y11" s="21">
        <v>43196.36</v>
      </c>
      <c r="Z11" s="21">
        <v>41863.360000000001</v>
      </c>
    </row>
    <row r="12" spans="1:26" ht="15">
      <c r="A12" s="19" t="s">
        <v>78</v>
      </c>
      <c r="B12" s="13">
        <v>952.65</v>
      </c>
      <c r="C12" s="13">
        <v>4641.66</v>
      </c>
      <c r="D12" s="13">
        <v>513.16</v>
      </c>
      <c r="E12" s="13">
        <v>3480</v>
      </c>
      <c r="F12" s="13">
        <v>0</v>
      </c>
      <c r="G12" s="61">
        <v>4424.25</v>
      </c>
      <c r="H12" s="49">
        <v>6839.45</v>
      </c>
      <c r="I12" s="13">
        <v>13747.06</v>
      </c>
      <c r="J12" s="13">
        <v>7134.06</v>
      </c>
      <c r="K12" s="13">
        <v>6593.81</v>
      </c>
      <c r="L12" s="13">
        <v>6400</v>
      </c>
      <c r="M12" s="13">
        <v>9500</v>
      </c>
      <c r="N12" s="13">
        <v>9515.77</v>
      </c>
      <c r="O12" s="13">
        <v>4500</v>
      </c>
      <c r="P12" s="13">
        <v>13489</v>
      </c>
      <c r="Q12" s="13">
        <v>4300</v>
      </c>
      <c r="R12" s="13">
        <v>11225.06</v>
      </c>
      <c r="S12" s="21">
        <v>20993</v>
      </c>
      <c r="T12" s="21">
        <v>10530</v>
      </c>
      <c r="U12" s="21">
        <v>19658</v>
      </c>
      <c r="V12" s="21">
        <v>17750</v>
      </c>
      <c r="W12" s="21">
        <v>18904.66</v>
      </c>
      <c r="X12" s="21">
        <v>24110</v>
      </c>
      <c r="Y12" s="21">
        <v>25000.959999999999</v>
      </c>
      <c r="Z12" s="21">
        <v>27729.759999999998</v>
      </c>
    </row>
    <row r="13" spans="1:26" ht="15">
      <c r="A13" s="19" t="s">
        <v>90</v>
      </c>
      <c r="B13" s="90">
        <v>24283.96</v>
      </c>
      <c r="C13" s="13">
        <v>20701.34</v>
      </c>
      <c r="D13" s="13">
        <v>9358.17</v>
      </c>
      <c r="E13" s="13">
        <v>15005.48</v>
      </c>
      <c r="F13" s="13">
        <v>14694.77</v>
      </c>
      <c r="G13" s="61">
        <v>27878.43</v>
      </c>
      <c r="H13" s="49">
        <v>18754.13</v>
      </c>
      <c r="I13" s="13">
        <v>31253.86</v>
      </c>
      <c r="J13" s="13">
        <v>14703.23</v>
      </c>
      <c r="K13" s="13">
        <v>13372.65</v>
      </c>
      <c r="L13" s="13">
        <v>28034.62</v>
      </c>
      <c r="M13" s="13">
        <v>28621.89</v>
      </c>
      <c r="N13" s="13">
        <v>16101.63</v>
      </c>
      <c r="O13" s="13">
        <v>20562</v>
      </c>
      <c r="P13" s="13">
        <v>31994.33</v>
      </c>
      <c r="Q13" s="13">
        <v>29457.69</v>
      </c>
      <c r="R13" s="13">
        <v>32202.6</v>
      </c>
      <c r="S13" s="21">
        <v>30943.55</v>
      </c>
      <c r="T13" s="21">
        <v>33209.22</v>
      </c>
      <c r="U13" s="21">
        <v>40938.94</v>
      </c>
      <c r="V13" s="21">
        <v>44543.96</v>
      </c>
      <c r="W13" s="21">
        <v>89613.07</v>
      </c>
      <c r="X13" s="21">
        <v>19876.96</v>
      </c>
      <c r="Y13" s="21">
        <v>27258.11</v>
      </c>
      <c r="Z13" s="21">
        <v>40665.29</v>
      </c>
    </row>
    <row r="14" spans="1:26" ht="15">
      <c r="A14" s="19" t="s">
        <v>92</v>
      </c>
      <c r="B14" s="13">
        <v>14739.83</v>
      </c>
      <c r="C14" s="13">
        <v>15317.25</v>
      </c>
      <c r="D14" s="13">
        <v>8675.34</v>
      </c>
      <c r="E14" s="13">
        <v>8608.35</v>
      </c>
      <c r="F14" s="13">
        <v>23596.98</v>
      </c>
      <c r="G14" s="61">
        <v>18724.37</v>
      </c>
      <c r="H14" s="49">
        <v>17737.34</v>
      </c>
      <c r="I14" s="13">
        <v>20267.02</v>
      </c>
      <c r="J14" s="13">
        <v>2962</v>
      </c>
      <c r="K14" s="13">
        <v>53600.57</v>
      </c>
      <c r="L14" s="13">
        <v>15687.08</v>
      </c>
      <c r="M14" s="13">
        <v>23592.92</v>
      </c>
      <c r="N14" s="13">
        <v>7419.34</v>
      </c>
      <c r="O14" s="13">
        <v>22510</v>
      </c>
      <c r="P14" s="13">
        <v>24103.61</v>
      </c>
      <c r="Q14" s="13">
        <v>39290.04</v>
      </c>
      <c r="R14" s="13">
        <v>13309.22</v>
      </c>
      <c r="S14" s="21">
        <v>5502.69</v>
      </c>
      <c r="T14" s="21">
        <v>19674.36</v>
      </c>
      <c r="U14" s="21">
        <v>25274.78</v>
      </c>
      <c r="V14" s="21">
        <v>19935.169999999998</v>
      </c>
      <c r="W14" s="21">
        <v>25930.639999999999</v>
      </c>
      <c r="X14" s="21">
        <v>25139.599999999999</v>
      </c>
      <c r="Y14" s="21">
        <v>30130.54</v>
      </c>
      <c r="Z14" s="21">
        <v>27034.15</v>
      </c>
    </row>
    <row r="15" spans="1:26" ht="15">
      <c r="A15" s="19" t="s">
        <v>103</v>
      </c>
      <c r="B15" s="13">
        <v>17187.18</v>
      </c>
      <c r="C15" s="13">
        <v>28532.87</v>
      </c>
      <c r="D15" s="13">
        <f>25250.05+230.12</f>
        <v>25480.17</v>
      </c>
      <c r="E15" s="13">
        <v>20090.650000000001</v>
      </c>
      <c r="F15" s="13">
        <v>26449.57</v>
      </c>
      <c r="G15" s="61">
        <v>75868.75</v>
      </c>
      <c r="H15" s="49">
        <v>76898.490000000005</v>
      </c>
      <c r="I15" s="13">
        <v>78669.39</v>
      </c>
      <c r="J15" s="13">
        <v>73852.19</v>
      </c>
      <c r="K15" s="13">
        <v>96273.01</v>
      </c>
      <c r="L15" s="13">
        <v>94826.74</v>
      </c>
      <c r="M15" s="13">
        <v>104217.51</v>
      </c>
      <c r="N15" s="13">
        <v>94520.1</v>
      </c>
      <c r="O15" s="13">
        <v>112639</v>
      </c>
      <c r="P15" s="13">
        <v>101752.81</v>
      </c>
      <c r="Q15" s="13">
        <v>123655.17</v>
      </c>
      <c r="R15" s="13">
        <v>129699.14</v>
      </c>
      <c r="S15" s="21">
        <v>74341.070000000007</v>
      </c>
      <c r="T15" s="21">
        <v>148996.38</v>
      </c>
      <c r="U15" s="21">
        <v>153283.14000000001</v>
      </c>
      <c r="V15" s="21">
        <v>162868.04</v>
      </c>
      <c r="W15" s="21">
        <v>186445.97</v>
      </c>
      <c r="X15" s="21">
        <v>142483.69</v>
      </c>
      <c r="Y15" s="21">
        <v>156094.60999999999</v>
      </c>
      <c r="Z15" s="21">
        <v>144315.31</v>
      </c>
    </row>
    <row r="16" spans="1:26" ht="15">
      <c r="A16" s="19" t="s">
        <v>104</v>
      </c>
      <c r="B16" s="90">
        <v>12908</v>
      </c>
      <c r="C16" s="13">
        <v>345.98</v>
      </c>
      <c r="D16" s="13">
        <v>7250.52</v>
      </c>
      <c r="E16" s="13">
        <v>420.48</v>
      </c>
      <c r="F16" s="13">
        <v>11194.2</v>
      </c>
      <c r="G16" s="61">
        <v>15243.24</v>
      </c>
      <c r="H16" s="49">
        <v>5100</v>
      </c>
      <c r="I16" s="13">
        <v>12529.97</v>
      </c>
      <c r="J16" s="13">
        <v>22886.02</v>
      </c>
      <c r="K16" s="13">
        <v>18217.759999999998</v>
      </c>
      <c r="L16" s="13">
        <v>21292.99</v>
      </c>
      <c r="M16" s="13">
        <v>23825.26</v>
      </c>
      <c r="N16" s="13">
        <v>12707.02</v>
      </c>
      <c r="O16" s="13">
        <v>20799</v>
      </c>
      <c r="P16" s="13">
        <v>14512.83</v>
      </c>
      <c r="Q16" s="13">
        <v>20821.810000000001</v>
      </c>
      <c r="R16" s="13">
        <v>32569.18</v>
      </c>
      <c r="S16" s="21">
        <v>19610.07</v>
      </c>
      <c r="T16" s="21">
        <v>27196.53</v>
      </c>
      <c r="U16" s="21">
        <v>32275.46</v>
      </c>
      <c r="V16" s="21">
        <v>32391.08</v>
      </c>
      <c r="W16" s="21">
        <v>27558.1</v>
      </c>
      <c r="X16" s="21">
        <v>49161.67</v>
      </c>
      <c r="Y16" s="21">
        <v>44604.97</v>
      </c>
      <c r="Z16" s="21">
        <v>32196.03</v>
      </c>
    </row>
    <row r="17" spans="1:26" ht="15">
      <c r="A17" s="22" t="s">
        <v>108</v>
      </c>
      <c r="B17" s="23">
        <v>256.5</v>
      </c>
      <c r="C17" s="23">
        <v>390</v>
      </c>
      <c r="D17" s="23">
        <v>12696.5</v>
      </c>
      <c r="E17" s="23">
        <v>13803.83</v>
      </c>
      <c r="F17" s="23">
        <v>9684.59</v>
      </c>
      <c r="G17" s="73">
        <v>17746.55</v>
      </c>
      <c r="H17" s="58">
        <v>14882.93</v>
      </c>
      <c r="I17" s="23">
        <v>13041.26</v>
      </c>
      <c r="J17" s="23">
        <v>15364.17</v>
      </c>
      <c r="K17" s="23">
        <v>14946.81</v>
      </c>
      <c r="L17" s="23">
        <v>12855.56</v>
      </c>
      <c r="M17" s="23">
        <v>14019.28</v>
      </c>
      <c r="N17" s="23">
        <v>14946.78</v>
      </c>
      <c r="O17" s="23">
        <v>12541</v>
      </c>
      <c r="P17" s="23">
        <v>14153.24</v>
      </c>
      <c r="Q17" s="23">
        <v>15106.47</v>
      </c>
      <c r="R17" s="23">
        <v>17664.740000000002</v>
      </c>
      <c r="S17" s="24">
        <v>12000</v>
      </c>
      <c r="T17" s="24">
        <v>17148.919999999998</v>
      </c>
      <c r="U17" s="24">
        <v>21758.04</v>
      </c>
      <c r="V17" s="24">
        <v>19270.78</v>
      </c>
      <c r="W17" s="24">
        <v>18442.669999999998</v>
      </c>
      <c r="X17" s="24">
        <v>19415.96</v>
      </c>
      <c r="Y17" s="24">
        <v>18135.07</v>
      </c>
      <c r="Z17" s="24">
        <v>15398.12</v>
      </c>
    </row>
    <row r="18" spans="1:26" ht="15">
      <c r="A18" s="25" t="s">
        <v>120</v>
      </c>
      <c r="B18" s="26">
        <f t="shared" ref="B18:L18" si="0">SUM(B5:B17)</f>
        <v>92066.11</v>
      </c>
      <c r="C18" s="26">
        <f t="shared" si="0"/>
        <v>100390.86999999998</v>
      </c>
      <c r="D18" s="26">
        <f t="shared" si="0"/>
        <v>104295.89</v>
      </c>
      <c r="E18" s="26">
        <f t="shared" si="0"/>
        <v>89658.44</v>
      </c>
      <c r="F18" s="47">
        <f t="shared" si="0"/>
        <v>124980.05999999998</v>
      </c>
      <c r="G18" s="47">
        <f t="shared" si="0"/>
        <v>236806.76999999996</v>
      </c>
      <c r="H18" s="47">
        <f t="shared" si="0"/>
        <v>196670.27</v>
      </c>
      <c r="I18" s="26">
        <f t="shared" si="0"/>
        <v>266524.17999999993</v>
      </c>
      <c r="J18" s="26">
        <f t="shared" si="0"/>
        <v>199480.34999999998</v>
      </c>
      <c r="K18" s="26">
        <f t="shared" si="0"/>
        <v>253613.8</v>
      </c>
      <c r="L18" s="26">
        <f t="shared" si="0"/>
        <v>257376.78999999998</v>
      </c>
      <c r="M18" s="26">
        <f t="shared" ref="M18:R18" si="1">SUM(M5:M17)</f>
        <v>298796.94000000006</v>
      </c>
      <c r="N18" s="26">
        <f t="shared" si="1"/>
        <v>228261.65999999997</v>
      </c>
      <c r="O18" s="26">
        <f t="shared" si="1"/>
        <v>291747</v>
      </c>
      <c r="P18" s="26">
        <f t="shared" si="1"/>
        <v>335666.88</v>
      </c>
      <c r="Q18" s="26">
        <f t="shared" si="1"/>
        <v>342743.73999999993</v>
      </c>
      <c r="R18" s="26">
        <f t="shared" si="1"/>
        <v>416824.49</v>
      </c>
      <c r="S18" s="27">
        <v>267433.65999999997</v>
      </c>
      <c r="T18" s="27">
        <v>424899.54</v>
      </c>
      <c r="U18" s="27">
        <v>420240.66</v>
      </c>
      <c r="V18" s="27">
        <v>450501.57</v>
      </c>
      <c r="W18" s="27">
        <v>516676</v>
      </c>
      <c r="X18" s="27">
        <v>480785.47</v>
      </c>
      <c r="Y18" s="27">
        <v>462415.27</v>
      </c>
      <c r="Z18" s="27">
        <v>469026.45</v>
      </c>
    </row>
    <row r="19" spans="1:26">
      <c r="C19" s="7"/>
      <c r="D19" s="7"/>
      <c r="L19" s="7"/>
    </row>
  </sheetData>
  <mergeCells count="1">
    <mergeCell ref="A1:Z1"/>
  </mergeCells>
  <phoneticPr fontId="2" type="noConversion"/>
  <pageMargins left="0.75" right="0.75" top="1" bottom="1" header="0.5" footer="0.5"/>
  <pageSetup scale="81" orientation="landscape" horizontalDpi="4294967293" verticalDpi="429496729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27"/>
  <sheetViews>
    <sheetView zoomScale="125" zoomScaleNormal="125" workbookViewId="0">
      <pane xSplit="1" topLeftCell="B1" activePane="topRight" state="frozen"/>
      <selection pane="topRight" activeCell="B25" sqref="B25"/>
    </sheetView>
  </sheetViews>
  <sheetFormatPr baseColWidth="10" defaultColWidth="8.83203125" defaultRowHeight="13"/>
  <cols>
    <col min="1" max="1" width="20.6640625" customWidth="1"/>
    <col min="2" max="2" width="13.6640625" style="89" customWidth="1"/>
    <col min="3" max="3" width="13.1640625" style="7" customWidth="1"/>
    <col min="4" max="4" width="16" style="7" customWidth="1"/>
    <col min="5" max="5" width="20.6640625" customWidth="1"/>
    <col min="6" max="6" width="15.83203125" customWidth="1"/>
    <col min="7" max="7" width="13.5" customWidth="1"/>
    <col min="8" max="8" width="14.33203125" style="7" customWidth="1"/>
    <col min="9" max="9" width="11.6640625" customWidth="1"/>
    <col min="10" max="10" width="13" customWidth="1"/>
    <col min="11" max="11" width="11.6640625" customWidth="1"/>
    <col min="12" max="12" width="11.83203125" style="7" customWidth="1"/>
    <col min="13" max="13" width="11.33203125" style="7" customWidth="1"/>
    <col min="14" max="14" width="12" style="7" customWidth="1"/>
    <col min="15" max="15" width="10.33203125" style="7" customWidth="1"/>
    <col min="16" max="16" width="10.5" style="7" customWidth="1"/>
    <col min="17" max="17" width="10.83203125" style="7" customWidth="1"/>
    <col min="18" max="18" width="11.83203125" style="7" customWidth="1"/>
    <col min="19" max="19" width="10.6640625" style="7" customWidth="1"/>
    <col min="20" max="20" width="11.1640625" style="7" customWidth="1"/>
    <col min="21" max="21" width="11.6640625" style="7" customWidth="1"/>
    <col min="22" max="22" width="11.33203125" style="7" customWidth="1"/>
    <col min="23" max="23" width="10.6640625" style="7" customWidth="1"/>
    <col min="24" max="24" width="10.83203125" style="7" customWidth="1"/>
    <col min="25" max="25" width="11" style="7" customWidth="1"/>
    <col min="26" max="26" width="11.1640625" style="7" customWidth="1"/>
  </cols>
  <sheetData>
    <row r="1" spans="1:26" ht="17">
      <c r="A1" s="100" t="s">
        <v>188</v>
      </c>
      <c r="B1" s="100"/>
      <c r="C1" s="100"/>
      <c r="D1" s="100"/>
      <c r="E1" s="100"/>
      <c r="F1" s="100"/>
      <c r="G1" s="100"/>
      <c r="H1" s="100"/>
      <c r="I1" s="100"/>
      <c r="J1" s="100"/>
      <c r="K1" s="100"/>
      <c r="L1" s="100"/>
      <c r="M1" s="100"/>
      <c r="N1" s="100"/>
      <c r="O1" s="100"/>
      <c r="P1" s="100"/>
      <c r="Q1" s="100"/>
      <c r="R1" s="100"/>
      <c r="S1" s="100"/>
      <c r="T1" s="100"/>
      <c r="U1" s="100"/>
      <c r="V1" s="100"/>
      <c r="W1" s="100"/>
      <c r="X1" s="100"/>
      <c r="Y1" s="100"/>
      <c r="Z1" s="100"/>
    </row>
    <row r="3" spans="1:26" s="76" customFormat="1" ht="15">
      <c r="A3" s="80" t="s">
        <v>1</v>
      </c>
      <c r="B3" s="88" t="s">
        <v>184</v>
      </c>
      <c r="C3" s="69">
        <v>2023</v>
      </c>
      <c r="D3" s="75" t="s">
        <v>176</v>
      </c>
      <c r="E3" s="67" t="s">
        <v>174</v>
      </c>
      <c r="F3" s="67" t="s">
        <v>173</v>
      </c>
      <c r="G3" s="67" t="s">
        <v>167</v>
      </c>
      <c r="H3" s="68">
        <v>2018</v>
      </c>
      <c r="I3" s="67" t="s">
        <v>160</v>
      </c>
      <c r="J3" s="67" t="s">
        <v>158</v>
      </c>
      <c r="K3" s="67" t="s">
        <v>152</v>
      </c>
      <c r="L3" s="75" t="s">
        <v>145</v>
      </c>
      <c r="M3" s="75" t="s">
        <v>138</v>
      </c>
      <c r="N3" s="75" t="s">
        <v>139</v>
      </c>
      <c r="O3" s="75" t="s">
        <v>140</v>
      </c>
      <c r="P3" s="75" t="s">
        <v>141</v>
      </c>
      <c r="Q3" s="75" t="s">
        <v>137</v>
      </c>
      <c r="R3" s="75" t="s">
        <v>136</v>
      </c>
      <c r="S3" s="18">
        <v>2007</v>
      </c>
      <c r="T3" s="18">
        <v>2006</v>
      </c>
      <c r="U3" s="18">
        <v>2005</v>
      </c>
      <c r="V3" s="18">
        <v>2004</v>
      </c>
      <c r="W3" s="18">
        <v>2003</v>
      </c>
      <c r="X3" s="18">
        <v>2002</v>
      </c>
      <c r="Y3" s="18">
        <v>2001</v>
      </c>
      <c r="Z3" s="18">
        <v>2000</v>
      </c>
    </row>
    <row r="4" spans="1:26" ht="15">
      <c r="A4" s="16" t="s">
        <v>159</v>
      </c>
      <c r="B4" s="17"/>
      <c r="C4" s="17"/>
      <c r="D4" s="13">
        <v>0</v>
      </c>
      <c r="E4" s="13">
        <v>0</v>
      </c>
      <c r="F4" s="16"/>
      <c r="G4" s="16"/>
      <c r="H4" s="46"/>
      <c r="I4" s="17"/>
      <c r="J4" s="45">
        <v>200</v>
      </c>
      <c r="K4" s="16"/>
      <c r="L4" s="17"/>
      <c r="M4" s="17"/>
      <c r="N4" s="17"/>
      <c r="O4" s="17"/>
      <c r="P4" s="17"/>
      <c r="Q4" s="17"/>
      <c r="R4" s="17"/>
      <c r="S4" s="18"/>
      <c r="T4" s="18"/>
      <c r="U4" s="18"/>
      <c r="V4" s="18"/>
      <c r="W4" s="18"/>
      <c r="X4" s="18"/>
      <c r="Y4" s="18"/>
      <c r="Z4" s="18"/>
    </row>
    <row r="5" spans="1:26" ht="15">
      <c r="A5" s="19" t="s">
        <v>2</v>
      </c>
      <c r="B5" s="90">
        <v>40690.36</v>
      </c>
      <c r="C5" s="13">
        <v>12437.17</v>
      </c>
      <c r="D5" s="13">
        <v>12393.53</v>
      </c>
      <c r="E5" s="13">
        <v>7813.46</v>
      </c>
      <c r="F5" s="13">
        <v>11184.12</v>
      </c>
      <c r="G5" s="13">
        <v>13337.59</v>
      </c>
      <c r="H5" s="49">
        <v>55491.27</v>
      </c>
      <c r="I5" s="13">
        <v>143.63999999999999</v>
      </c>
      <c r="J5" s="13">
        <v>13804.3</v>
      </c>
      <c r="K5" s="13">
        <v>45761.37</v>
      </c>
      <c r="L5" s="13">
        <v>41768.03</v>
      </c>
      <c r="M5" s="13">
        <v>3022.68</v>
      </c>
      <c r="N5" s="13">
        <v>2055.1799999999998</v>
      </c>
      <c r="O5" s="13">
        <v>41856</v>
      </c>
      <c r="P5" s="20">
        <v>26792.7</v>
      </c>
      <c r="Q5" s="13">
        <v>37374.449999999997</v>
      </c>
      <c r="R5" s="13">
        <v>47629.01</v>
      </c>
      <c r="S5" s="21">
        <v>40210.050000000003</v>
      </c>
      <c r="T5" s="21">
        <v>19119.8</v>
      </c>
      <c r="U5" s="21">
        <v>31435.77</v>
      </c>
      <c r="V5" s="21">
        <v>76031.91</v>
      </c>
      <c r="W5" s="21">
        <v>21105.93</v>
      </c>
      <c r="X5" s="21">
        <v>71444.429999999993</v>
      </c>
      <c r="Y5" s="21">
        <v>1773.34</v>
      </c>
      <c r="Z5" s="21">
        <v>48511.97</v>
      </c>
    </row>
    <row r="6" spans="1:26" ht="15">
      <c r="A6" s="19" t="s">
        <v>7</v>
      </c>
      <c r="B6" s="90">
        <v>5116</v>
      </c>
      <c r="C6" s="13">
        <v>4016.51</v>
      </c>
      <c r="D6" s="13">
        <v>5989.54</v>
      </c>
      <c r="E6" s="13">
        <v>5820.81</v>
      </c>
      <c r="F6" s="13">
        <v>5115.66</v>
      </c>
      <c r="G6" s="13">
        <v>12405.13</v>
      </c>
      <c r="H6" s="49">
        <v>11850.26</v>
      </c>
      <c r="I6" s="13">
        <v>12828.4</v>
      </c>
      <c r="J6" s="13">
        <v>13008.29</v>
      </c>
      <c r="K6" s="13">
        <v>21095.58</v>
      </c>
      <c r="L6" s="13">
        <v>20357.05</v>
      </c>
      <c r="M6" s="13">
        <v>1799.28</v>
      </c>
      <c r="N6" s="13">
        <v>17440.28</v>
      </c>
      <c r="O6" s="13">
        <v>31114</v>
      </c>
      <c r="P6" s="20">
        <v>28201.03</v>
      </c>
      <c r="Q6" s="13">
        <v>24379.56</v>
      </c>
      <c r="R6" s="13">
        <v>25700.400000000001</v>
      </c>
      <c r="S6" s="21">
        <v>13771.75</v>
      </c>
      <c r="T6" s="21">
        <v>34121.19</v>
      </c>
      <c r="U6" s="21">
        <v>16281.66</v>
      </c>
      <c r="V6" s="21">
        <v>33652.06</v>
      </c>
      <c r="W6" s="21">
        <v>65512.38</v>
      </c>
      <c r="X6" s="21">
        <v>1249.6600000000001</v>
      </c>
      <c r="Y6" s="21">
        <v>31478.21</v>
      </c>
      <c r="Z6" s="21">
        <v>18003.740000000002</v>
      </c>
    </row>
    <row r="7" spans="1:26" ht="15">
      <c r="A7" s="19" t="s">
        <v>10</v>
      </c>
      <c r="B7" s="90">
        <v>8513.7199999999993</v>
      </c>
      <c r="C7" s="13">
        <v>3090.65</v>
      </c>
      <c r="D7" s="13">
        <v>2468.91</v>
      </c>
      <c r="E7" s="13">
        <v>4146.62</v>
      </c>
      <c r="F7" s="13">
        <v>9557.42</v>
      </c>
      <c r="G7" s="13">
        <v>10359.59</v>
      </c>
      <c r="H7" s="49">
        <v>6644.15</v>
      </c>
      <c r="I7" s="13">
        <v>14796.82</v>
      </c>
      <c r="J7" s="13">
        <v>11388.07</v>
      </c>
      <c r="K7" s="13">
        <v>8431.41</v>
      </c>
      <c r="L7" s="13">
        <v>14266.3</v>
      </c>
      <c r="M7" s="13">
        <v>3898.94</v>
      </c>
      <c r="N7" s="13">
        <v>12861.67</v>
      </c>
      <c r="O7" s="13">
        <v>7473</v>
      </c>
      <c r="P7" s="20">
        <v>15212.86</v>
      </c>
      <c r="Q7" s="13">
        <v>16189.56</v>
      </c>
      <c r="R7" s="13">
        <v>18010.89</v>
      </c>
      <c r="S7" s="21">
        <v>20771.810000000001</v>
      </c>
      <c r="T7" s="21">
        <v>29482.76</v>
      </c>
      <c r="U7" s="21">
        <v>24425.21</v>
      </c>
      <c r="V7" s="21">
        <v>27974.82</v>
      </c>
      <c r="W7" s="21">
        <v>26212.35</v>
      </c>
      <c r="X7" s="21">
        <v>39663.53</v>
      </c>
      <c r="Y7" s="21">
        <v>32305.02</v>
      </c>
      <c r="Z7" s="21">
        <v>33813.440000000002</v>
      </c>
    </row>
    <row r="8" spans="1:26" ht="15">
      <c r="A8" s="19" t="s">
        <v>11</v>
      </c>
      <c r="B8" s="90">
        <v>10077.280000000001</v>
      </c>
      <c r="C8" s="13">
        <v>9280.66</v>
      </c>
      <c r="D8" s="13">
        <v>7686.52</v>
      </c>
      <c r="E8" s="13">
        <v>8815.1299999999992</v>
      </c>
      <c r="F8" s="13">
        <v>3400.19</v>
      </c>
      <c r="G8" s="13">
        <v>14871.3</v>
      </c>
      <c r="H8" s="49">
        <v>15973.31</v>
      </c>
      <c r="I8" s="13">
        <v>23334.79</v>
      </c>
      <c r="J8" s="13">
        <v>16635.21</v>
      </c>
      <c r="K8" s="13">
        <v>21394.87</v>
      </c>
      <c r="L8" s="13">
        <v>19078.689999999999</v>
      </c>
      <c r="M8" s="13">
        <v>21732.61</v>
      </c>
      <c r="N8" s="13">
        <v>24007.68</v>
      </c>
      <c r="O8" s="13">
        <v>18960</v>
      </c>
      <c r="P8" s="20">
        <v>22142.39</v>
      </c>
      <c r="Q8" s="13">
        <v>16117.49</v>
      </c>
      <c r="R8" s="13">
        <v>28571.19</v>
      </c>
      <c r="S8" s="21">
        <v>28360.61</v>
      </c>
      <c r="T8" s="21">
        <v>21430.32</v>
      </c>
      <c r="U8" s="21">
        <v>27406.01</v>
      </c>
      <c r="V8" s="21">
        <v>31285.33</v>
      </c>
      <c r="W8" s="21">
        <v>31805.42</v>
      </c>
      <c r="X8" s="21">
        <v>37414.1</v>
      </c>
      <c r="Y8" s="21">
        <v>35950.080000000002</v>
      </c>
      <c r="Z8" s="21">
        <v>28715.5</v>
      </c>
    </row>
    <row r="9" spans="1:26" ht="15">
      <c r="A9" s="19" t="s">
        <v>23</v>
      </c>
      <c r="B9" s="90">
        <v>11028.15</v>
      </c>
      <c r="C9" s="13">
        <v>9493.7099999999991</v>
      </c>
      <c r="D9" s="13">
        <v>4919.0200000000004</v>
      </c>
      <c r="E9" s="13">
        <v>11060.74</v>
      </c>
      <c r="F9" s="13">
        <v>10448.870000000001</v>
      </c>
      <c r="G9" s="13">
        <v>27584.03</v>
      </c>
      <c r="H9" s="49">
        <v>17681.38</v>
      </c>
      <c r="I9" s="13">
        <v>23988.2</v>
      </c>
      <c r="J9" s="13">
        <v>13198.38</v>
      </c>
      <c r="K9" s="13">
        <v>29445</v>
      </c>
      <c r="L9" s="13">
        <v>12876.57</v>
      </c>
      <c r="M9" s="13">
        <v>17981.990000000002</v>
      </c>
      <c r="N9" s="13">
        <v>28980.35</v>
      </c>
      <c r="O9" s="13">
        <v>37278</v>
      </c>
      <c r="P9" s="20">
        <v>33368.910000000003</v>
      </c>
      <c r="Q9" s="13">
        <v>11296.54</v>
      </c>
      <c r="R9" s="13">
        <v>36833.71</v>
      </c>
      <c r="S9" s="21">
        <v>23319.4</v>
      </c>
      <c r="T9" s="21">
        <v>34297.85</v>
      </c>
      <c r="U9" s="21">
        <v>33651.629999999997</v>
      </c>
      <c r="V9" s="21">
        <v>26593.5</v>
      </c>
      <c r="W9" s="21">
        <v>22202.04</v>
      </c>
      <c r="X9" s="21">
        <v>41763.769999999997</v>
      </c>
      <c r="Y9" s="21">
        <v>31114.57</v>
      </c>
      <c r="Z9" s="21">
        <v>23287.64</v>
      </c>
    </row>
    <row r="10" spans="1:26" ht="15">
      <c r="A10" s="19" t="s">
        <v>24</v>
      </c>
      <c r="B10" s="13">
        <v>6970.05</v>
      </c>
      <c r="C10" s="13">
        <v>7232.18</v>
      </c>
      <c r="D10" s="13">
        <v>10118.33</v>
      </c>
      <c r="E10" s="13">
        <v>5042.8100000000004</v>
      </c>
      <c r="F10" s="13">
        <v>4272.32</v>
      </c>
      <c r="G10" s="13">
        <v>6156.28</v>
      </c>
      <c r="H10" s="49">
        <v>3183.87</v>
      </c>
      <c r="I10" s="13">
        <v>4025.95</v>
      </c>
      <c r="J10" s="13">
        <v>4506.03</v>
      </c>
      <c r="K10" s="13">
        <v>11281.41</v>
      </c>
      <c r="L10" s="13">
        <v>1755.71</v>
      </c>
      <c r="M10" s="13">
        <v>7348.12</v>
      </c>
      <c r="N10" s="13">
        <v>8539.69</v>
      </c>
      <c r="O10" s="13">
        <v>15757</v>
      </c>
      <c r="P10" s="20">
        <v>53.35</v>
      </c>
      <c r="Q10" s="13">
        <v>9216.67</v>
      </c>
      <c r="R10" s="13">
        <v>11919.65</v>
      </c>
      <c r="S10" s="21">
        <v>10861.68</v>
      </c>
      <c r="T10" s="21">
        <v>10260.83</v>
      </c>
      <c r="U10" s="21">
        <v>17802.3</v>
      </c>
      <c r="V10" s="21">
        <v>20387.189999999999</v>
      </c>
      <c r="W10" s="21">
        <v>25409.06</v>
      </c>
      <c r="X10" s="21">
        <v>5713.89</v>
      </c>
      <c r="Y10" s="21">
        <v>11708.23</v>
      </c>
      <c r="Z10" s="21">
        <v>9338.3700000000008</v>
      </c>
    </row>
    <row r="11" spans="1:26" ht="15">
      <c r="A11" s="19" t="s">
        <v>32</v>
      </c>
      <c r="B11" s="13">
        <v>7273</v>
      </c>
      <c r="C11" s="13">
        <v>8083.93</v>
      </c>
      <c r="D11" s="13">
        <v>5404.85</v>
      </c>
      <c r="E11" s="13">
        <v>3598.82</v>
      </c>
      <c r="F11" s="13">
        <v>1644.64</v>
      </c>
      <c r="G11" s="13">
        <v>5414.51</v>
      </c>
      <c r="H11" s="49">
        <v>4948.59</v>
      </c>
      <c r="I11" s="13">
        <v>11193.83</v>
      </c>
      <c r="J11" s="13">
        <v>17704.509999999998</v>
      </c>
      <c r="K11" s="13">
        <v>6338.82</v>
      </c>
      <c r="L11" s="13">
        <v>8489.0300000000007</v>
      </c>
      <c r="M11" s="13">
        <v>20318.099999999999</v>
      </c>
      <c r="N11" s="13">
        <v>26394.55</v>
      </c>
      <c r="O11" s="13">
        <v>958</v>
      </c>
      <c r="P11" s="20">
        <v>33693.24</v>
      </c>
      <c r="Q11" s="13">
        <v>20029.62</v>
      </c>
      <c r="R11" s="13">
        <v>40033.89</v>
      </c>
      <c r="S11" s="21">
        <v>27168.19</v>
      </c>
      <c r="T11" s="21">
        <v>31001.5</v>
      </c>
      <c r="U11" s="21">
        <v>30730.400000000001</v>
      </c>
      <c r="V11" s="21">
        <v>35800</v>
      </c>
      <c r="W11" s="21">
        <v>38191.56</v>
      </c>
      <c r="X11" s="21">
        <v>38138.31</v>
      </c>
      <c r="Y11" s="21">
        <v>37499.21</v>
      </c>
      <c r="Z11" s="21">
        <v>31769.49</v>
      </c>
    </row>
    <row r="12" spans="1:26" ht="15">
      <c r="A12" s="19" t="s">
        <v>34</v>
      </c>
      <c r="B12" s="13">
        <v>5778.59</v>
      </c>
      <c r="C12" s="13">
        <v>13403.15</v>
      </c>
      <c r="D12" s="13">
        <v>3662.34</v>
      </c>
      <c r="E12" s="13">
        <v>4796.3500000000004</v>
      </c>
      <c r="F12" s="13">
        <v>2298.44</v>
      </c>
      <c r="G12" s="13">
        <v>17796.37</v>
      </c>
      <c r="H12" s="49">
        <v>5428.56</v>
      </c>
      <c r="I12" s="13">
        <v>17254.39</v>
      </c>
      <c r="J12" s="13">
        <v>5493.38</v>
      </c>
      <c r="K12" s="13">
        <v>13341.86</v>
      </c>
      <c r="L12" s="13">
        <v>7383.25</v>
      </c>
      <c r="M12" s="13">
        <v>19967</v>
      </c>
      <c r="N12" s="13">
        <v>9066</v>
      </c>
      <c r="O12" s="13">
        <v>13411</v>
      </c>
      <c r="P12" s="20">
        <v>17153.740000000002</v>
      </c>
      <c r="Q12" s="13">
        <v>18808.490000000002</v>
      </c>
      <c r="R12" s="13">
        <v>20778.689999999999</v>
      </c>
      <c r="S12" s="21">
        <v>663.99</v>
      </c>
      <c r="T12" s="21">
        <v>14876.49</v>
      </c>
      <c r="U12" s="21">
        <v>20582.18</v>
      </c>
      <c r="V12" s="21">
        <v>28661.85</v>
      </c>
      <c r="W12" s="21">
        <v>29358.080000000002</v>
      </c>
      <c r="X12" s="21">
        <v>17200</v>
      </c>
      <c r="Y12" s="21">
        <v>36500</v>
      </c>
      <c r="Z12" s="21">
        <v>26832.68</v>
      </c>
    </row>
    <row r="13" spans="1:26" ht="15">
      <c r="A13" s="19" t="s">
        <v>43</v>
      </c>
      <c r="B13" s="13">
        <v>344.33</v>
      </c>
      <c r="C13" s="13">
        <v>1372.3</v>
      </c>
      <c r="D13" s="13">
        <v>1024.5999999999999</v>
      </c>
      <c r="E13" s="13">
        <v>1073.27</v>
      </c>
      <c r="F13" s="13">
        <v>1251.96</v>
      </c>
      <c r="G13" s="13">
        <v>3120.45</v>
      </c>
      <c r="H13" s="49">
        <v>1417.27</v>
      </c>
      <c r="I13" s="13">
        <v>839.29</v>
      </c>
      <c r="J13" s="13">
        <v>1657.82</v>
      </c>
      <c r="K13" s="13">
        <v>859.96</v>
      </c>
      <c r="L13" s="13">
        <v>305.91000000000003</v>
      </c>
      <c r="M13" s="13">
        <v>319.01</v>
      </c>
      <c r="N13" s="13">
        <v>450.61</v>
      </c>
      <c r="O13" s="13">
        <v>271</v>
      </c>
      <c r="P13" s="20">
        <v>9353.85</v>
      </c>
      <c r="Q13" s="13">
        <v>1284.3900000000001</v>
      </c>
      <c r="R13" s="13">
        <v>11135.2</v>
      </c>
      <c r="S13" s="21">
        <v>271.10000000000002</v>
      </c>
      <c r="T13" s="21">
        <v>6424.83</v>
      </c>
      <c r="U13" s="21">
        <v>6985.98</v>
      </c>
      <c r="V13" s="21">
        <v>10235.89</v>
      </c>
      <c r="W13" s="21">
        <v>10544.87</v>
      </c>
      <c r="X13" s="21">
        <v>10748.43</v>
      </c>
      <c r="Y13" s="21">
        <v>10941.59</v>
      </c>
      <c r="Z13" s="21">
        <v>16051.37</v>
      </c>
    </row>
    <row r="14" spans="1:26" ht="15">
      <c r="A14" s="19" t="s">
        <v>44</v>
      </c>
      <c r="B14" s="13">
        <v>3321.26</v>
      </c>
      <c r="C14" s="13">
        <v>5790.43</v>
      </c>
      <c r="D14" s="13">
        <v>4582.59</v>
      </c>
      <c r="E14" s="13">
        <v>3485.15</v>
      </c>
      <c r="F14" s="13">
        <v>3614.27</v>
      </c>
      <c r="G14" s="13">
        <v>10805.83</v>
      </c>
      <c r="H14" s="49">
        <v>4549.3999999999996</v>
      </c>
      <c r="I14" s="13">
        <v>9449.8700000000008</v>
      </c>
      <c r="J14" s="13">
        <v>9468.42</v>
      </c>
      <c r="K14" s="13">
        <v>11116.43</v>
      </c>
      <c r="L14" s="13">
        <v>9213.2900000000009</v>
      </c>
      <c r="M14" s="13">
        <v>13428.83</v>
      </c>
      <c r="N14" s="13">
        <v>8879.91</v>
      </c>
      <c r="O14" s="13">
        <v>12815</v>
      </c>
      <c r="P14" s="20">
        <v>14001.34</v>
      </c>
      <c r="Q14" s="13">
        <v>22203.32</v>
      </c>
      <c r="R14" s="13">
        <v>5568.19</v>
      </c>
      <c r="S14" s="21">
        <v>8546.07</v>
      </c>
      <c r="T14" s="21">
        <v>16358.21</v>
      </c>
      <c r="U14" s="21">
        <v>4253.8</v>
      </c>
      <c r="V14" s="21">
        <v>11290.38</v>
      </c>
      <c r="W14" s="21">
        <v>15295.51</v>
      </c>
      <c r="X14" s="21">
        <v>21183.35</v>
      </c>
      <c r="Y14" s="21">
        <v>20452.439999999999</v>
      </c>
      <c r="Z14" s="21">
        <v>23915.06</v>
      </c>
    </row>
    <row r="15" spans="1:26" ht="15">
      <c r="A15" s="19" t="s">
        <v>48</v>
      </c>
      <c r="B15" s="90">
        <v>9822.99</v>
      </c>
      <c r="C15" s="13">
        <v>9767</v>
      </c>
      <c r="D15" s="13">
        <v>359.82</v>
      </c>
      <c r="E15" s="13">
        <v>15813.25</v>
      </c>
      <c r="F15" s="13">
        <v>3220.44</v>
      </c>
      <c r="G15" s="13">
        <v>16294.3</v>
      </c>
      <c r="H15" s="49">
        <v>11319.96</v>
      </c>
      <c r="I15" s="13">
        <v>5236.01</v>
      </c>
      <c r="J15" s="13">
        <v>20081.27</v>
      </c>
      <c r="K15" s="13">
        <v>230.05</v>
      </c>
      <c r="L15" s="13">
        <v>7066.73</v>
      </c>
      <c r="M15" s="13">
        <v>14901.6</v>
      </c>
      <c r="N15" s="13">
        <v>15124.31</v>
      </c>
      <c r="O15" s="13">
        <v>23209</v>
      </c>
      <c r="P15" s="20">
        <v>29785.62</v>
      </c>
      <c r="Q15" s="13">
        <v>16406.02</v>
      </c>
      <c r="R15" s="13">
        <v>22107.17</v>
      </c>
      <c r="S15" s="21">
        <v>12643.78</v>
      </c>
      <c r="T15" s="21">
        <v>13460.48</v>
      </c>
      <c r="U15" s="21">
        <v>15426.6</v>
      </c>
      <c r="V15" s="21">
        <v>22305.46</v>
      </c>
      <c r="W15" s="21">
        <v>38262.620000000003</v>
      </c>
      <c r="X15" s="21">
        <v>12897.56</v>
      </c>
      <c r="Y15" s="21">
        <v>27107.71</v>
      </c>
      <c r="Z15" s="21">
        <v>34358.47</v>
      </c>
    </row>
    <row r="16" spans="1:26" ht="15">
      <c r="A16" s="19" t="s">
        <v>56</v>
      </c>
      <c r="B16" s="13">
        <v>11430.86</v>
      </c>
      <c r="C16" s="13">
        <v>13676.91</v>
      </c>
      <c r="D16" s="13">
        <v>9156.18</v>
      </c>
      <c r="E16" s="13">
        <v>9774.23</v>
      </c>
      <c r="F16" s="13">
        <v>9531.9699999999993</v>
      </c>
      <c r="G16" s="13">
        <v>12841.72</v>
      </c>
      <c r="H16" s="49">
        <v>16502.14</v>
      </c>
      <c r="I16" s="13">
        <v>23167.66</v>
      </c>
      <c r="J16" s="13">
        <v>1632.63</v>
      </c>
      <c r="K16" s="13">
        <v>10124.25</v>
      </c>
      <c r="L16" s="13">
        <v>13341.21</v>
      </c>
      <c r="M16" s="13">
        <v>8906.58</v>
      </c>
      <c r="N16" s="13">
        <v>19428.759999999998</v>
      </c>
      <c r="O16" s="13">
        <v>1298</v>
      </c>
      <c r="P16" s="20">
        <v>9332.01</v>
      </c>
      <c r="Q16" s="13">
        <v>10495.36</v>
      </c>
      <c r="R16" s="13">
        <v>11743.63</v>
      </c>
      <c r="S16" s="21">
        <v>1003.46</v>
      </c>
      <c r="T16" s="21">
        <v>21366.2</v>
      </c>
      <c r="U16" s="21">
        <v>725.09</v>
      </c>
      <c r="V16" s="21">
        <v>11836.27</v>
      </c>
      <c r="W16" s="21">
        <v>12222.31</v>
      </c>
      <c r="X16" s="21">
        <v>19832.36</v>
      </c>
      <c r="Y16" s="21">
        <v>18887.78</v>
      </c>
      <c r="Z16" s="21">
        <v>17601.07</v>
      </c>
    </row>
    <row r="17" spans="1:26" ht="15">
      <c r="A17" s="19" t="s">
        <v>65</v>
      </c>
      <c r="B17" s="90">
        <v>14380.01</v>
      </c>
      <c r="C17" s="13">
        <v>12196.25</v>
      </c>
      <c r="D17" s="13">
        <v>5845.65</v>
      </c>
      <c r="E17" s="13">
        <v>9085.49</v>
      </c>
      <c r="F17" s="13">
        <v>10700.88</v>
      </c>
      <c r="G17" s="13">
        <v>9353.24</v>
      </c>
      <c r="H17" s="49">
        <v>24774.49</v>
      </c>
      <c r="I17" s="13">
        <v>12729.54</v>
      </c>
      <c r="J17" s="13">
        <v>27947.24</v>
      </c>
      <c r="K17" s="13">
        <v>11594.51</v>
      </c>
      <c r="L17" s="13">
        <v>24051.34</v>
      </c>
      <c r="M17" s="13">
        <v>32226.86</v>
      </c>
      <c r="N17" s="13">
        <v>39971.730000000003</v>
      </c>
      <c r="O17" s="13">
        <v>41396</v>
      </c>
      <c r="P17" s="20">
        <v>56660.27</v>
      </c>
      <c r="Q17" s="13">
        <v>39704.910000000003</v>
      </c>
      <c r="R17" s="13">
        <v>25102.55</v>
      </c>
      <c r="S17" s="21">
        <v>22539.75</v>
      </c>
      <c r="T17" s="21">
        <v>55195.44</v>
      </c>
      <c r="U17" s="21">
        <v>55824.52</v>
      </c>
      <c r="V17" s="21">
        <v>63262.14</v>
      </c>
      <c r="W17" s="21">
        <v>62305.86</v>
      </c>
      <c r="X17" s="21">
        <v>62960.36</v>
      </c>
      <c r="Y17" s="21">
        <v>70035.320000000007</v>
      </c>
      <c r="Z17" s="21">
        <v>70661.17</v>
      </c>
    </row>
    <row r="18" spans="1:26" ht="15">
      <c r="A18" s="19" t="s">
        <v>86</v>
      </c>
      <c r="B18" s="13">
        <v>975.63</v>
      </c>
      <c r="C18" s="13">
        <v>1302.44</v>
      </c>
      <c r="D18" s="13">
        <v>1996.44</v>
      </c>
      <c r="E18" s="13">
        <v>18.170000000000002</v>
      </c>
      <c r="F18" s="13">
        <v>16.23</v>
      </c>
      <c r="G18" s="13">
        <v>1723.37</v>
      </c>
      <c r="H18" s="49">
        <v>1171.8900000000001</v>
      </c>
      <c r="I18" s="13">
        <v>1143.47</v>
      </c>
      <c r="J18" s="13">
        <v>1139.44</v>
      </c>
      <c r="K18" s="13">
        <v>631.33000000000004</v>
      </c>
      <c r="L18" s="13">
        <v>750</v>
      </c>
      <c r="M18" s="13">
        <v>2049.4</v>
      </c>
      <c r="N18" s="13">
        <v>6372.62</v>
      </c>
      <c r="O18" s="13">
        <v>11457</v>
      </c>
      <c r="P18" s="20">
        <v>14563.98</v>
      </c>
      <c r="Q18" s="13">
        <v>31278.25</v>
      </c>
      <c r="R18" s="13">
        <v>19646.53</v>
      </c>
      <c r="S18" s="21">
        <v>5088.01</v>
      </c>
      <c r="T18" s="21">
        <v>28995.49</v>
      </c>
      <c r="U18" s="21">
        <v>30296.41</v>
      </c>
      <c r="V18" s="21">
        <v>31926.799999999999</v>
      </c>
      <c r="W18" s="21">
        <v>34960.53</v>
      </c>
      <c r="X18" s="21">
        <v>57917.41</v>
      </c>
      <c r="Y18" s="21">
        <v>23600.240000000002</v>
      </c>
      <c r="Z18" s="21">
        <v>43017.83</v>
      </c>
    </row>
    <row r="19" spans="1:26" ht="15">
      <c r="A19" s="19" t="s">
        <v>88</v>
      </c>
      <c r="B19" s="13">
        <v>958.47</v>
      </c>
      <c r="C19" s="13">
        <v>11308.44</v>
      </c>
      <c r="D19" s="13">
        <v>10225.68</v>
      </c>
      <c r="E19" s="13">
        <v>7159.8</v>
      </c>
      <c r="F19" s="13">
        <v>14196.84</v>
      </c>
      <c r="G19" s="13">
        <v>26657.93</v>
      </c>
      <c r="H19" s="49">
        <v>35727.79</v>
      </c>
      <c r="I19" s="13">
        <v>26864.400000000001</v>
      </c>
      <c r="J19" s="13">
        <v>27539.439999999999</v>
      </c>
      <c r="K19" s="13">
        <v>30266.5</v>
      </c>
      <c r="L19" s="13">
        <v>29328.17</v>
      </c>
      <c r="M19" s="13">
        <v>39856.49</v>
      </c>
      <c r="N19" s="13">
        <v>24394.19</v>
      </c>
      <c r="O19" s="13">
        <v>38812</v>
      </c>
      <c r="P19" s="20">
        <v>5911.78</v>
      </c>
      <c r="Q19" s="13">
        <v>38926.6</v>
      </c>
      <c r="R19" s="13">
        <v>43973.33</v>
      </c>
      <c r="S19" s="21">
        <v>21423.38</v>
      </c>
      <c r="T19" s="21">
        <v>49356.03</v>
      </c>
      <c r="U19" s="21">
        <v>47346.94</v>
      </c>
      <c r="V19" s="21">
        <v>57405</v>
      </c>
      <c r="W19" s="21">
        <v>68253.320000000007</v>
      </c>
      <c r="X19" s="21">
        <v>66368.58</v>
      </c>
      <c r="Y19" s="21">
        <v>79141.52</v>
      </c>
      <c r="Z19" s="21">
        <v>87915.59</v>
      </c>
    </row>
    <row r="20" spans="1:26" ht="15">
      <c r="A20" s="19" t="s">
        <v>91</v>
      </c>
      <c r="B20" s="90">
        <v>11133.4</v>
      </c>
      <c r="C20" s="13">
        <v>9931.84</v>
      </c>
      <c r="D20" s="13">
        <v>21117.68</v>
      </c>
      <c r="E20" s="13">
        <v>19783.259999999998</v>
      </c>
      <c r="F20" s="13">
        <v>16714.86</v>
      </c>
      <c r="G20" s="13">
        <v>24313.01</v>
      </c>
      <c r="H20" s="49">
        <v>26167.38</v>
      </c>
      <c r="I20" s="13">
        <v>24432.49</v>
      </c>
      <c r="J20" s="13">
        <v>20181.46</v>
      </c>
      <c r="K20" s="13">
        <v>24405.49</v>
      </c>
      <c r="L20" s="13">
        <v>22249.03</v>
      </c>
      <c r="M20" s="13">
        <v>21052.720000000001</v>
      </c>
      <c r="N20" s="13">
        <v>32490.73</v>
      </c>
      <c r="O20" s="13">
        <v>42000</v>
      </c>
      <c r="P20" s="20">
        <v>30882.880000000001</v>
      </c>
      <c r="Q20" s="13">
        <v>30897.55</v>
      </c>
      <c r="R20" s="13">
        <v>45105.62</v>
      </c>
      <c r="S20" s="21">
        <v>45101.07</v>
      </c>
      <c r="T20" s="21">
        <v>39765.89</v>
      </c>
      <c r="U20" s="21">
        <v>68019.69</v>
      </c>
      <c r="V20" s="21">
        <v>95057.26</v>
      </c>
      <c r="W20" s="21">
        <v>42113.36</v>
      </c>
      <c r="X20" s="21">
        <v>72095.69</v>
      </c>
      <c r="Y20" s="21">
        <v>84045.63</v>
      </c>
      <c r="Z20" s="21">
        <v>65912.91</v>
      </c>
    </row>
    <row r="21" spans="1:26" ht="15">
      <c r="A21" s="19" t="s">
        <v>96</v>
      </c>
      <c r="B21" s="13">
        <v>350.69</v>
      </c>
      <c r="C21" s="13">
        <v>846.11</v>
      </c>
      <c r="D21" s="13">
        <v>633.21</v>
      </c>
      <c r="E21" s="13">
        <v>0</v>
      </c>
      <c r="F21" s="13">
        <v>1022.24</v>
      </c>
      <c r="G21" s="13">
        <v>1871.68</v>
      </c>
      <c r="H21" s="49">
        <v>4037.49</v>
      </c>
      <c r="I21" s="13">
        <v>1292</v>
      </c>
      <c r="J21" s="13">
        <v>794.05</v>
      </c>
      <c r="K21" s="13">
        <v>3040.16</v>
      </c>
      <c r="L21" s="13">
        <v>17.059999999999999</v>
      </c>
      <c r="M21" s="13">
        <v>4879.5</v>
      </c>
      <c r="N21" s="13">
        <v>7107.33</v>
      </c>
      <c r="O21" s="13">
        <v>9386</v>
      </c>
      <c r="P21" s="20">
        <v>9800</v>
      </c>
      <c r="Q21" s="13">
        <v>3845</v>
      </c>
      <c r="R21" s="13">
        <v>17569.580000000002</v>
      </c>
      <c r="S21" s="21">
        <v>10755.53</v>
      </c>
      <c r="T21" s="21">
        <v>17075.98</v>
      </c>
      <c r="U21" s="21">
        <v>15928.45</v>
      </c>
      <c r="V21" s="21">
        <v>22800.04</v>
      </c>
      <c r="W21" s="21">
        <v>24186.799999999999</v>
      </c>
      <c r="X21" s="21">
        <v>27453.759999999998</v>
      </c>
      <c r="Y21" s="21">
        <v>34939.480000000003</v>
      </c>
      <c r="Z21" s="21">
        <v>26887</v>
      </c>
    </row>
    <row r="22" spans="1:26" ht="15">
      <c r="A22" s="19" t="s">
        <v>98</v>
      </c>
      <c r="B22" s="13">
        <v>13703.26</v>
      </c>
      <c r="C22" s="13">
        <v>15813.27</v>
      </c>
      <c r="D22" s="13">
        <v>3877</v>
      </c>
      <c r="E22" s="13">
        <v>5843.03</v>
      </c>
      <c r="F22" s="13">
        <v>12038.17</v>
      </c>
      <c r="G22" s="13">
        <v>32843.79</v>
      </c>
      <c r="H22" s="49">
        <v>17948.189999999999</v>
      </c>
      <c r="I22" s="13">
        <v>40690.21</v>
      </c>
      <c r="J22" s="13">
        <v>30293.83</v>
      </c>
      <c r="K22" s="13">
        <v>27655.83</v>
      </c>
      <c r="L22" s="13">
        <v>28441.360000000001</v>
      </c>
      <c r="M22" s="13">
        <v>34728.46</v>
      </c>
      <c r="N22" s="13">
        <v>22291.67</v>
      </c>
      <c r="O22" s="13">
        <v>33147</v>
      </c>
      <c r="P22" s="20">
        <v>43670.21</v>
      </c>
      <c r="Q22" s="13">
        <v>39886.800000000003</v>
      </c>
      <c r="R22" s="13">
        <v>45826.27</v>
      </c>
      <c r="S22" s="21">
        <v>27312</v>
      </c>
      <c r="T22" s="21">
        <v>57215.43</v>
      </c>
      <c r="U22" s="21">
        <v>76439.8</v>
      </c>
      <c r="V22" s="21">
        <v>20206.78</v>
      </c>
      <c r="W22" s="21">
        <v>62080.17</v>
      </c>
      <c r="X22" s="21">
        <v>80780.27</v>
      </c>
      <c r="Y22" s="21">
        <v>26612.78</v>
      </c>
      <c r="Z22" s="21">
        <v>72008.91</v>
      </c>
    </row>
    <row r="23" spans="1:26" ht="15">
      <c r="A23" s="19" t="s">
        <v>106</v>
      </c>
      <c r="B23" s="90">
        <v>973.18</v>
      </c>
      <c r="C23" s="13">
        <v>281.45</v>
      </c>
      <c r="D23" s="13">
        <v>418.53</v>
      </c>
      <c r="E23" s="13">
        <v>0</v>
      </c>
      <c r="F23" s="13">
        <v>34.700000000000003</v>
      </c>
      <c r="G23" s="13">
        <v>64.23</v>
      </c>
      <c r="H23" s="49">
        <v>499</v>
      </c>
      <c r="I23" s="13">
        <v>146.9</v>
      </c>
      <c r="J23" s="13">
        <v>441.4</v>
      </c>
      <c r="K23" s="13">
        <v>1593.83</v>
      </c>
      <c r="L23" s="13">
        <v>2116.69</v>
      </c>
      <c r="M23" s="13">
        <v>3739.87</v>
      </c>
      <c r="N23" s="13">
        <v>2392.16</v>
      </c>
      <c r="O23" s="13">
        <v>6488</v>
      </c>
      <c r="P23" s="20">
        <v>2842.28</v>
      </c>
      <c r="Q23" s="13">
        <v>2216.0500000000002</v>
      </c>
      <c r="R23" s="13">
        <v>8704.1200000000008</v>
      </c>
      <c r="S23" s="21">
        <v>4300</v>
      </c>
      <c r="T23" s="21">
        <v>6062</v>
      </c>
      <c r="U23" s="21">
        <v>10310.35</v>
      </c>
      <c r="V23" s="21">
        <v>10155.77</v>
      </c>
      <c r="W23" s="21">
        <v>6669.18</v>
      </c>
      <c r="X23" s="21">
        <v>9262.89</v>
      </c>
      <c r="Y23" s="21">
        <v>6875.37</v>
      </c>
      <c r="Z23" s="21">
        <v>9639.31</v>
      </c>
    </row>
    <row r="24" spans="1:26" ht="15">
      <c r="A24" s="22" t="s">
        <v>114</v>
      </c>
      <c r="B24" s="91">
        <v>3798.61</v>
      </c>
      <c r="C24" s="23">
        <v>3512.31</v>
      </c>
      <c r="D24" s="23">
        <v>5519.09</v>
      </c>
      <c r="E24" s="23">
        <v>400.82</v>
      </c>
      <c r="F24" s="23">
        <v>1288.26</v>
      </c>
      <c r="G24" s="23">
        <v>28332.25</v>
      </c>
      <c r="H24" s="58">
        <v>25384.65</v>
      </c>
      <c r="I24" s="23">
        <v>541.97</v>
      </c>
      <c r="J24" s="23">
        <v>14051</v>
      </c>
      <c r="K24" s="23">
        <v>14047.36</v>
      </c>
      <c r="L24" s="23">
        <v>11501.72</v>
      </c>
      <c r="M24" s="23">
        <v>12747.5</v>
      </c>
      <c r="N24" s="23">
        <v>15032.25</v>
      </c>
      <c r="O24" s="23">
        <v>27650</v>
      </c>
      <c r="P24" s="24">
        <v>2486.2600000000002</v>
      </c>
      <c r="Q24" s="23">
        <v>21748.69</v>
      </c>
      <c r="R24" s="23">
        <v>31434.7</v>
      </c>
      <c r="S24" s="24">
        <v>1005</v>
      </c>
      <c r="T24" s="24">
        <v>26075.23</v>
      </c>
      <c r="U24" s="24">
        <v>18382.97</v>
      </c>
      <c r="V24" s="24">
        <v>20117.93</v>
      </c>
      <c r="W24" s="24">
        <v>22331.27</v>
      </c>
      <c r="X24" s="24">
        <v>21776.83</v>
      </c>
      <c r="Y24" s="24">
        <v>11882.12</v>
      </c>
      <c r="Z24" s="24">
        <v>16272.69</v>
      </c>
    </row>
    <row r="25" spans="1:26" ht="15">
      <c r="A25" s="25" t="s">
        <v>122</v>
      </c>
      <c r="B25" s="26">
        <f>SUM(B4:B24)</f>
        <v>166639.84</v>
      </c>
      <c r="C25" s="26">
        <f>SUM(C5:C24)</f>
        <v>152836.71</v>
      </c>
      <c r="D25" s="26">
        <f t="shared" ref="D25:I25" si="0">SUM(D4:D24)</f>
        <v>117399.51</v>
      </c>
      <c r="E25" s="26">
        <f t="shared" si="0"/>
        <v>123531.20999999999</v>
      </c>
      <c r="F25" s="47">
        <f t="shared" si="0"/>
        <v>121552.48</v>
      </c>
      <c r="G25" s="47">
        <f t="shared" si="0"/>
        <v>276146.59999999998</v>
      </c>
      <c r="H25" s="47">
        <f t="shared" si="0"/>
        <v>290701.03999999998</v>
      </c>
      <c r="I25" s="26">
        <f t="shared" si="0"/>
        <v>254099.82999999996</v>
      </c>
      <c r="J25" s="26">
        <f>SUM(J4:J23)+J24</f>
        <v>251166.17</v>
      </c>
      <c r="K25" s="26">
        <f t="shared" ref="K25:R25" si="1">SUM(K5:K24)</f>
        <v>292656.01999999996</v>
      </c>
      <c r="L25" s="26">
        <f t="shared" si="1"/>
        <v>274357.14</v>
      </c>
      <c r="M25" s="26">
        <f t="shared" si="1"/>
        <v>284905.53999999998</v>
      </c>
      <c r="N25" s="26">
        <f t="shared" si="1"/>
        <v>323281.67</v>
      </c>
      <c r="O25" s="26">
        <f t="shared" si="1"/>
        <v>414736</v>
      </c>
      <c r="P25" s="26">
        <f t="shared" si="1"/>
        <v>405908.70000000007</v>
      </c>
      <c r="Q25" s="26">
        <f t="shared" si="1"/>
        <v>412305.31999999995</v>
      </c>
      <c r="R25" s="26">
        <f t="shared" si="1"/>
        <v>517394.32</v>
      </c>
      <c r="S25" s="27">
        <v>325116.63</v>
      </c>
      <c r="T25" s="27">
        <v>531941.94999999995</v>
      </c>
      <c r="U25" s="27">
        <v>552255.76</v>
      </c>
      <c r="V25" s="27">
        <v>656986.38</v>
      </c>
      <c r="W25" s="27">
        <v>659022.62</v>
      </c>
      <c r="X25" s="27">
        <v>715865.18</v>
      </c>
      <c r="Y25" s="27">
        <v>632850.64</v>
      </c>
      <c r="Z25" s="27">
        <v>704514.21</v>
      </c>
    </row>
    <row r="26" spans="1:26" ht="15">
      <c r="F26" s="13"/>
    </row>
    <row r="27" spans="1:26" ht="15">
      <c r="F27" s="7"/>
      <c r="K27" s="15" t="s">
        <v>157</v>
      </c>
    </row>
  </sheetData>
  <mergeCells count="1">
    <mergeCell ref="A1:Z1"/>
  </mergeCells>
  <phoneticPr fontId="2" type="noConversion"/>
  <pageMargins left="0.75" right="0.75" top="1" bottom="1" header="0.5" footer="0.5"/>
  <pageSetup scale="75" orientation="landscape" horizontalDpi="4294967293" verticalDpi="429496729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22"/>
  <sheetViews>
    <sheetView zoomScale="125" zoomScaleNormal="125" workbookViewId="0">
      <pane xSplit="1" topLeftCell="B1" activePane="topRight" state="frozen"/>
      <selection pane="topRight" activeCell="C16" sqref="C16"/>
    </sheetView>
  </sheetViews>
  <sheetFormatPr baseColWidth="10" defaultColWidth="8.83203125" defaultRowHeight="13"/>
  <cols>
    <col min="1" max="1" width="16" bestFit="1" customWidth="1"/>
    <col min="2" max="2" width="16" style="7" customWidth="1"/>
    <col min="3" max="5" width="16" customWidth="1"/>
    <col min="6" max="6" width="14.1640625" customWidth="1"/>
    <col min="7" max="7" width="16" customWidth="1"/>
    <col min="8" max="8" width="14.33203125" style="7" bestFit="1" customWidth="1"/>
    <col min="9" max="10" width="10" bestFit="1" customWidth="1"/>
    <col min="11" max="26" width="11" bestFit="1" customWidth="1"/>
  </cols>
  <sheetData>
    <row r="1" spans="1:26" ht="17">
      <c r="A1" s="100" t="s">
        <v>189</v>
      </c>
      <c r="B1" s="100"/>
      <c r="C1" s="100"/>
      <c r="D1" s="100"/>
      <c r="E1" s="100"/>
      <c r="F1" s="100"/>
      <c r="G1" s="100"/>
      <c r="H1" s="100"/>
      <c r="I1" s="100"/>
      <c r="J1" s="100"/>
      <c r="K1" s="100"/>
      <c r="L1" s="100"/>
      <c r="M1" s="100"/>
      <c r="N1" s="100"/>
      <c r="O1" s="100"/>
      <c r="P1" s="100"/>
      <c r="Q1" s="100"/>
      <c r="R1" s="100"/>
      <c r="S1" s="100"/>
      <c r="T1" s="100"/>
      <c r="U1" s="100"/>
      <c r="V1" s="100"/>
      <c r="W1" s="100"/>
      <c r="X1" s="100"/>
      <c r="Y1" s="100"/>
      <c r="Z1" s="100"/>
    </row>
    <row r="3" spans="1:26" s="76" customFormat="1" ht="15">
      <c r="A3" s="80" t="s">
        <v>1</v>
      </c>
      <c r="B3" s="69">
        <v>2024</v>
      </c>
      <c r="C3" s="67" t="s">
        <v>177</v>
      </c>
      <c r="D3" s="67" t="s">
        <v>176</v>
      </c>
      <c r="E3" s="67" t="s">
        <v>174</v>
      </c>
      <c r="F3" s="67" t="s">
        <v>173</v>
      </c>
      <c r="G3" s="67" t="s">
        <v>167</v>
      </c>
      <c r="H3" s="68">
        <v>2018</v>
      </c>
      <c r="I3" s="67" t="s">
        <v>160</v>
      </c>
      <c r="J3" s="67" t="s">
        <v>158</v>
      </c>
      <c r="K3" s="67" t="s">
        <v>152</v>
      </c>
      <c r="L3" s="75" t="s">
        <v>145</v>
      </c>
      <c r="M3" s="75" t="s">
        <v>138</v>
      </c>
      <c r="N3" s="75" t="s">
        <v>139</v>
      </c>
      <c r="O3" s="75" t="s">
        <v>140</v>
      </c>
      <c r="P3" s="75" t="s">
        <v>141</v>
      </c>
      <c r="Q3" s="75" t="s">
        <v>137</v>
      </c>
      <c r="R3" s="75" t="s">
        <v>136</v>
      </c>
      <c r="S3" s="18">
        <v>2007</v>
      </c>
      <c r="T3" s="18">
        <v>2006</v>
      </c>
      <c r="U3" s="18">
        <v>2005</v>
      </c>
      <c r="V3" s="18">
        <v>2004</v>
      </c>
      <c r="W3" s="18">
        <v>2003</v>
      </c>
      <c r="X3" s="18">
        <v>2002</v>
      </c>
      <c r="Y3" s="18">
        <v>2001</v>
      </c>
      <c r="Z3" s="18">
        <v>2000</v>
      </c>
    </row>
    <row r="4" spans="1:26" ht="15">
      <c r="A4" s="19" t="s">
        <v>14</v>
      </c>
      <c r="B4" s="90">
        <v>16779.77</v>
      </c>
      <c r="C4" s="13">
        <v>12259.53</v>
      </c>
      <c r="D4" s="13">
        <v>6778.7</v>
      </c>
      <c r="E4" s="13">
        <v>8173.01</v>
      </c>
      <c r="F4" s="13">
        <v>5694.73</v>
      </c>
      <c r="G4" s="61">
        <v>11872.07</v>
      </c>
      <c r="H4" s="49">
        <v>14020.25</v>
      </c>
      <c r="I4" s="13">
        <v>14138.76</v>
      </c>
      <c r="J4" s="13">
        <v>22878.94</v>
      </c>
      <c r="K4" s="13">
        <v>16124.72</v>
      </c>
      <c r="L4" s="13">
        <v>28058.71</v>
      </c>
      <c r="M4" s="13">
        <v>13783.1</v>
      </c>
      <c r="N4" s="13">
        <v>23140</v>
      </c>
      <c r="O4" s="13">
        <v>27050</v>
      </c>
      <c r="P4" s="20">
        <v>5229.1099999999997</v>
      </c>
      <c r="Q4" s="13">
        <v>26643.439999999999</v>
      </c>
      <c r="R4" s="13">
        <v>33700.449999999997</v>
      </c>
      <c r="S4" s="21">
        <v>16207.54</v>
      </c>
      <c r="T4" s="21">
        <v>33764.620000000003</v>
      </c>
      <c r="U4" s="21">
        <v>38458.089999999997</v>
      </c>
      <c r="V4" s="21">
        <v>32392.09</v>
      </c>
      <c r="W4" s="21">
        <v>30620.16</v>
      </c>
      <c r="X4" s="21">
        <v>31334.400000000001</v>
      </c>
      <c r="Y4" s="21">
        <v>27007.86</v>
      </c>
      <c r="Z4" s="21">
        <v>36388.26</v>
      </c>
    </row>
    <row r="5" spans="1:26" ht="15">
      <c r="A5" s="19" t="s">
        <v>190</v>
      </c>
      <c r="B5" s="13">
        <v>5777.71</v>
      </c>
      <c r="C5" s="13"/>
      <c r="D5" s="13"/>
      <c r="E5" s="13"/>
      <c r="F5" s="13"/>
      <c r="G5" s="61"/>
      <c r="H5" s="49"/>
      <c r="I5" s="13"/>
      <c r="J5" s="13"/>
      <c r="K5" s="13"/>
      <c r="L5" s="13"/>
      <c r="M5" s="13"/>
      <c r="N5" s="13"/>
      <c r="O5" s="13"/>
      <c r="P5" s="20"/>
      <c r="Q5" s="13"/>
      <c r="R5" s="13"/>
      <c r="S5" s="21"/>
      <c r="T5" s="21"/>
      <c r="U5" s="21"/>
      <c r="V5" s="21"/>
      <c r="W5" s="21"/>
      <c r="X5" s="21"/>
      <c r="Y5" s="21"/>
      <c r="Z5" s="21"/>
    </row>
    <row r="6" spans="1:26" ht="15">
      <c r="A6" s="19" t="s">
        <v>40</v>
      </c>
      <c r="B6" s="13">
        <v>1682.72</v>
      </c>
      <c r="C6" s="13">
        <v>4415.03</v>
      </c>
      <c r="D6" s="13">
        <v>2589.81</v>
      </c>
      <c r="E6" s="13">
        <v>935.64</v>
      </c>
      <c r="F6" s="13">
        <v>1499.61</v>
      </c>
      <c r="G6" s="61">
        <v>6245.72</v>
      </c>
      <c r="H6" s="49">
        <v>5028.18</v>
      </c>
      <c r="I6" s="13">
        <v>7916.07</v>
      </c>
      <c r="J6" s="13">
        <v>5054.2</v>
      </c>
      <c r="K6" s="13">
        <v>8259.51</v>
      </c>
      <c r="L6" s="13">
        <v>7549.4</v>
      </c>
      <c r="M6" s="13">
        <v>14369.32</v>
      </c>
      <c r="N6" s="13">
        <v>11068.02</v>
      </c>
      <c r="O6" s="13">
        <v>12219</v>
      </c>
      <c r="P6" s="20">
        <v>14686.39</v>
      </c>
      <c r="Q6" s="13">
        <v>10959.93</v>
      </c>
      <c r="R6" s="13">
        <v>26730.959999999999</v>
      </c>
      <c r="S6" s="21">
        <v>6375.21</v>
      </c>
      <c r="T6" s="21">
        <v>27342.49</v>
      </c>
      <c r="U6" s="21">
        <v>14536.63</v>
      </c>
      <c r="V6" s="21">
        <v>24919.200000000001</v>
      </c>
      <c r="W6" s="21">
        <v>18015.48</v>
      </c>
      <c r="X6" s="21">
        <v>13146.69</v>
      </c>
      <c r="Y6" s="21">
        <v>11879.28</v>
      </c>
      <c r="Z6" s="21">
        <v>27410.27</v>
      </c>
    </row>
    <row r="7" spans="1:26" ht="15">
      <c r="A7" s="19" t="s">
        <v>52</v>
      </c>
      <c r="B7" s="13">
        <v>677.79</v>
      </c>
      <c r="C7" s="13">
        <v>1410.43</v>
      </c>
      <c r="D7" s="13">
        <v>2417.46</v>
      </c>
      <c r="E7" s="13">
        <v>14157.37</v>
      </c>
      <c r="F7" s="13">
        <v>4649.03</v>
      </c>
      <c r="G7" s="61">
        <v>5837.9</v>
      </c>
      <c r="H7" s="49">
        <v>20758.560000000001</v>
      </c>
      <c r="I7" s="13">
        <v>8350</v>
      </c>
      <c r="J7" s="13">
        <v>9627.49</v>
      </c>
      <c r="K7" s="13">
        <v>15303.97</v>
      </c>
      <c r="L7" s="13">
        <v>15693.95</v>
      </c>
      <c r="M7" s="13">
        <v>14125.55</v>
      </c>
      <c r="N7" s="13">
        <v>22508.2</v>
      </c>
      <c r="O7" s="13">
        <v>24508</v>
      </c>
      <c r="P7" s="20">
        <v>19103.349999999999</v>
      </c>
      <c r="Q7" s="13">
        <v>22443.58</v>
      </c>
      <c r="R7" s="13">
        <v>25873.48</v>
      </c>
      <c r="S7" s="21">
        <v>11286.01</v>
      </c>
      <c r="T7" s="21">
        <v>26309.42</v>
      </c>
      <c r="U7" s="21">
        <v>27344.11</v>
      </c>
      <c r="V7" s="21">
        <v>31966.39</v>
      </c>
      <c r="W7" s="21">
        <v>32815.769999999997</v>
      </c>
      <c r="X7" s="21">
        <v>30470</v>
      </c>
      <c r="Y7" s="21">
        <v>33951.81</v>
      </c>
      <c r="Z7" s="21">
        <v>39858</v>
      </c>
    </row>
    <row r="8" spans="1:26" ht="15">
      <c r="A8" s="19" t="s">
        <v>57</v>
      </c>
      <c r="B8" s="13">
        <v>1757.84</v>
      </c>
      <c r="C8" s="13">
        <v>2878.16</v>
      </c>
      <c r="D8" s="13">
        <v>2730.41</v>
      </c>
      <c r="E8" s="13">
        <v>3712.17</v>
      </c>
      <c r="F8" s="13">
        <v>4336.9799999999996</v>
      </c>
      <c r="G8" s="61">
        <v>5654.96</v>
      </c>
      <c r="H8" s="49">
        <v>6003.89</v>
      </c>
      <c r="I8" s="13">
        <v>7531.1</v>
      </c>
      <c r="J8" s="13">
        <v>7591.65</v>
      </c>
      <c r="K8" s="13">
        <v>8343.2999999999993</v>
      </c>
      <c r="L8" s="13">
        <v>12516.6</v>
      </c>
      <c r="M8" s="13">
        <v>14118.67</v>
      </c>
      <c r="N8" s="13">
        <v>15565.3</v>
      </c>
      <c r="O8" s="13">
        <v>11327</v>
      </c>
      <c r="P8" s="20">
        <v>13777.19</v>
      </c>
      <c r="Q8" s="13">
        <v>18222.939999999999</v>
      </c>
      <c r="R8" s="13">
        <v>9370.11</v>
      </c>
      <c r="S8" s="21">
        <v>7299.11</v>
      </c>
      <c r="T8" s="21">
        <v>18090.22</v>
      </c>
      <c r="U8" s="21">
        <v>16476.7</v>
      </c>
      <c r="V8" s="21">
        <v>17253.5</v>
      </c>
      <c r="W8" s="21">
        <v>17972.41</v>
      </c>
      <c r="X8" s="21">
        <v>15481.17</v>
      </c>
      <c r="Y8" s="21">
        <v>17923.689999999999</v>
      </c>
      <c r="Z8" s="21">
        <v>18431.490000000002</v>
      </c>
    </row>
    <row r="9" spans="1:26" ht="15">
      <c r="A9" s="19" t="s">
        <v>68</v>
      </c>
      <c r="B9" s="13">
        <v>1830.44</v>
      </c>
      <c r="C9" s="13">
        <v>3004.53</v>
      </c>
      <c r="D9" s="13">
        <v>1873.84</v>
      </c>
      <c r="E9" s="13">
        <v>2352.23</v>
      </c>
      <c r="F9" s="13">
        <v>1611.25</v>
      </c>
      <c r="G9" s="61">
        <v>3793.77</v>
      </c>
      <c r="H9" s="49">
        <v>4166.8100000000004</v>
      </c>
      <c r="I9" s="13">
        <v>4452.68</v>
      </c>
      <c r="J9" s="13">
        <v>2670.54</v>
      </c>
      <c r="K9" s="13">
        <v>1453.16</v>
      </c>
      <c r="L9" s="13">
        <v>3944.01</v>
      </c>
      <c r="M9" s="13">
        <v>2947.11</v>
      </c>
      <c r="N9" s="13">
        <v>1358.55</v>
      </c>
      <c r="O9" s="13">
        <v>1197</v>
      </c>
      <c r="P9" s="20">
        <v>1048.56</v>
      </c>
      <c r="Q9" s="13">
        <v>1102</v>
      </c>
      <c r="R9" s="13">
        <v>9340</v>
      </c>
      <c r="S9" s="21">
        <v>0</v>
      </c>
      <c r="T9" s="21">
        <v>3500</v>
      </c>
      <c r="U9" s="21">
        <v>7460</v>
      </c>
      <c r="V9" s="21">
        <v>8366.2099999999991</v>
      </c>
      <c r="W9" s="21">
        <v>4762.26</v>
      </c>
      <c r="X9" s="21">
        <v>11861.18</v>
      </c>
      <c r="Y9" s="21">
        <v>5935.62</v>
      </c>
      <c r="Z9" s="21">
        <v>9178.48</v>
      </c>
    </row>
    <row r="10" spans="1:26" ht="15">
      <c r="A10" s="19" t="s">
        <v>69</v>
      </c>
      <c r="B10" s="13"/>
      <c r="C10" s="13"/>
      <c r="D10" s="13">
        <v>200</v>
      </c>
      <c r="E10" s="13">
        <v>3314.74</v>
      </c>
      <c r="F10" s="13">
        <v>3415.73</v>
      </c>
      <c r="G10" s="61">
        <v>115</v>
      </c>
      <c r="H10" s="49">
        <v>1844.09</v>
      </c>
      <c r="I10" s="13">
        <v>2110.92</v>
      </c>
      <c r="J10" s="13">
        <v>1556.06</v>
      </c>
      <c r="K10" s="13">
        <v>4256</v>
      </c>
      <c r="L10" s="13">
        <v>2964.75</v>
      </c>
      <c r="M10" s="13">
        <v>1517.67</v>
      </c>
      <c r="N10" s="13">
        <v>4392.24</v>
      </c>
      <c r="O10" s="13">
        <v>1991</v>
      </c>
      <c r="P10" s="20">
        <v>5429.5</v>
      </c>
      <c r="Q10" s="13">
        <v>381.19</v>
      </c>
      <c r="R10" s="13">
        <v>3995.5</v>
      </c>
      <c r="S10" s="21">
        <v>2754.45</v>
      </c>
      <c r="T10" s="21">
        <v>3634.67</v>
      </c>
      <c r="U10" s="21">
        <v>6523.07</v>
      </c>
      <c r="V10" s="21">
        <v>5408</v>
      </c>
      <c r="W10" s="21">
        <v>9518.9</v>
      </c>
      <c r="X10" s="21">
        <v>8350.01</v>
      </c>
      <c r="Y10" s="21">
        <v>4029.51</v>
      </c>
      <c r="Z10" s="21">
        <v>10900.31</v>
      </c>
    </row>
    <row r="11" spans="1:26" ht="15">
      <c r="A11" s="19" t="s">
        <v>72</v>
      </c>
      <c r="B11" s="13">
        <v>1317.17</v>
      </c>
      <c r="C11" s="13">
        <v>13740.86</v>
      </c>
      <c r="D11" s="13">
        <v>1084.71</v>
      </c>
      <c r="E11" s="13">
        <v>2191.9699999999998</v>
      </c>
      <c r="F11" s="13">
        <v>4567.3500000000004</v>
      </c>
      <c r="G11" s="61">
        <v>13992.95</v>
      </c>
      <c r="H11" s="49">
        <v>15876.1</v>
      </c>
      <c r="I11" s="13">
        <v>14220.41</v>
      </c>
      <c r="J11" s="13">
        <v>17853.580000000002</v>
      </c>
      <c r="K11" s="13">
        <v>21039.18</v>
      </c>
      <c r="L11" s="13">
        <v>30417.1</v>
      </c>
      <c r="M11" s="13">
        <v>30038.47</v>
      </c>
      <c r="N11" s="13">
        <v>21129</v>
      </c>
      <c r="O11" s="13">
        <v>26875</v>
      </c>
      <c r="P11" s="20">
        <v>31702.16</v>
      </c>
      <c r="Q11" s="13">
        <v>42233.18</v>
      </c>
      <c r="R11" s="13">
        <v>36754.81</v>
      </c>
      <c r="S11" s="21">
        <v>28106.35</v>
      </c>
      <c r="T11" s="21">
        <v>49727.199999999997</v>
      </c>
      <c r="U11" s="21">
        <v>48430.03</v>
      </c>
      <c r="V11" s="21">
        <v>29352.03</v>
      </c>
      <c r="W11" s="21">
        <v>52459.48</v>
      </c>
      <c r="X11" s="21">
        <v>64983.79</v>
      </c>
      <c r="Y11" s="21">
        <v>57516.79</v>
      </c>
      <c r="Z11" s="21">
        <v>45750</v>
      </c>
    </row>
    <row r="12" spans="1:26" ht="15">
      <c r="A12" s="19" t="s">
        <v>89</v>
      </c>
      <c r="B12" s="13">
        <v>1063.78</v>
      </c>
      <c r="C12" s="13">
        <v>4030.76</v>
      </c>
      <c r="D12" s="13">
        <v>2208.23</v>
      </c>
      <c r="E12" s="13">
        <v>3914.26</v>
      </c>
      <c r="F12" s="13">
        <v>4300.2700000000004</v>
      </c>
      <c r="G12" s="61">
        <v>3983.75</v>
      </c>
      <c r="H12" s="49">
        <v>7040.03</v>
      </c>
      <c r="I12" s="13">
        <v>4109.1899999999996</v>
      </c>
      <c r="J12" s="13">
        <v>5136.92</v>
      </c>
      <c r="K12" s="13">
        <v>5992.32</v>
      </c>
      <c r="L12" s="13">
        <v>3564.32</v>
      </c>
      <c r="M12" s="13">
        <v>5686.98</v>
      </c>
      <c r="N12" s="13">
        <v>7444.34</v>
      </c>
      <c r="O12" s="13">
        <v>10902</v>
      </c>
      <c r="P12" s="20">
        <v>13146.87</v>
      </c>
      <c r="Q12" s="13">
        <v>16331.26</v>
      </c>
      <c r="R12" s="13">
        <v>9093.33</v>
      </c>
      <c r="S12" s="21">
        <v>4107.24</v>
      </c>
      <c r="T12" s="21">
        <v>19291.849999999999</v>
      </c>
      <c r="U12" s="21">
        <v>5365.82</v>
      </c>
      <c r="V12" s="21">
        <v>20054</v>
      </c>
      <c r="W12" s="21">
        <v>21148.12</v>
      </c>
      <c r="X12" s="21">
        <v>19940.41</v>
      </c>
      <c r="Y12" s="21">
        <v>15706.67</v>
      </c>
      <c r="Z12" s="21">
        <v>25822.19</v>
      </c>
    </row>
    <row r="13" spans="1:26" ht="15">
      <c r="A13" s="19" t="s">
        <v>94</v>
      </c>
      <c r="B13" s="13">
        <v>6346.42</v>
      </c>
      <c r="C13" s="13">
        <v>9106.76</v>
      </c>
      <c r="D13" s="13">
        <v>6991.18</v>
      </c>
      <c r="E13" s="13">
        <v>5947.95</v>
      </c>
      <c r="F13" s="13">
        <v>5478.41</v>
      </c>
      <c r="G13" s="61">
        <v>8417</v>
      </c>
      <c r="H13" s="49">
        <v>9771.83</v>
      </c>
      <c r="I13" s="13">
        <v>8201.85</v>
      </c>
      <c r="J13" s="13">
        <v>8733.2000000000007</v>
      </c>
      <c r="K13" s="13">
        <v>10467.32</v>
      </c>
      <c r="L13" s="13">
        <v>10005.82</v>
      </c>
      <c r="M13" s="13">
        <v>10539.54</v>
      </c>
      <c r="N13" s="13">
        <v>11513.8</v>
      </c>
      <c r="O13" s="13">
        <v>14443</v>
      </c>
      <c r="P13" s="20">
        <v>15627.39</v>
      </c>
      <c r="Q13" s="13">
        <v>16279.34</v>
      </c>
      <c r="R13" s="13">
        <v>18318.919999999998</v>
      </c>
      <c r="S13" s="21">
        <v>17526.25</v>
      </c>
      <c r="T13" s="21">
        <v>18379.39</v>
      </c>
      <c r="U13" s="21">
        <v>17126.650000000001</v>
      </c>
      <c r="V13" s="21">
        <v>19961.830000000002</v>
      </c>
      <c r="W13" s="21">
        <v>22220.240000000002</v>
      </c>
      <c r="X13" s="21">
        <v>22987.39</v>
      </c>
      <c r="Y13" s="21">
        <v>23066.49</v>
      </c>
      <c r="Z13" s="21">
        <v>20787.66</v>
      </c>
    </row>
    <row r="14" spans="1:26" ht="15">
      <c r="A14" s="22" t="s">
        <v>191</v>
      </c>
      <c r="B14" s="23">
        <v>3376.84</v>
      </c>
      <c r="C14" s="23"/>
      <c r="D14" s="23"/>
      <c r="E14" s="23"/>
      <c r="F14" s="23"/>
      <c r="G14" s="73"/>
      <c r="H14" s="58"/>
      <c r="I14" s="23"/>
      <c r="J14" s="23"/>
      <c r="K14" s="23"/>
      <c r="L14" s="23"/>
      <c r="M14" s="23"/>
      <c r="N14" s="23"/>
      <c r="O14" s="23"/>
      <c r="P14" s="24"/>
      <c r="Q14" s="23"/>
      <c r="R14" s="23"/>
      <c r="S14" s="24"/>
      <c r="T14" s="24"/>
      <c r="U14" s="24"/>
      <c r="V14" s="24"/>
      <c r="W14" s="24"/>
      <c r="X14" s="24"/>
      <c r="Y14" s="24"/>
      <c r="Z14" s="24"/>
    </row>
    <row r="15" spans="1:26" ht="15">
      <c r="A15" s="51" t="s">
        <v>25</v>
      </c>
      <c r="B15" s="53"/>
      <c r="C15" s="13">
        <v>3676</v>
      </c>
      <c r="D15" s="13">
        <v>304.10000000000002</v>
      </c>
      <c r="E15" s="13">
        <v>979.61</v>
      </c>
      <c r="F15" s="13">
        <v>760.97</v>
      </c>
      <c r="G15" s="61">
        <v>415.1</v>
      </c>
      <c r="H15" s="49">
        <v>229.35</v>
      </c>
      <c r="I15" s="13">
        <v>444.75</v>
      </c>
      <c r="J15" s="13">
        <v>767</v>
      </c>
      <c r="K15" s="13">
        <v>2093.6799999999998</v>
      </c>
      <c r="L15" s="13">
        <v>659.13</v>
      </c>
      <c r="M15" s="13">
        <v>1212.1600000000001</v>
      </c>
      <c r="N15" s="13">
        <v>719.69</v>
      </c>
      <c r="O15" s="13">
        <v>633</v>
      </c>
      <c r="P15" s="20">
        <v>1335.64</v>
      </c>
      <c r="Q15" s="13">
        <v>2135.7800000000002</v>
      </c>
      <c r="R15" s="13">
        <v>2784.1</v>
      </c>
      <c r="S15" s="21">
        <v>11191.34</v>
      </c>
      <c r="T15" s="21">
        <v>1533.2</v>
      </c>
      <c r="U15" s="21">
        <v>5550.55</v>
      </c>
      <c r="V15" s="21">
        <v>4162.34</v>
      </c>
      <c r="W15" s="21">
        <v>9720.5400000000009</v>
      </c>
      <c r="X15" s="21">
        <v>5706.96</v>
      </c>
      <c r="Y15" s="21">
        <v>3576.78</v>
      </c>
      <c r="Z15" s="21">
        <v>8389.82</v>
      </c>
    </row>
    <row r="16" spans="1:26" ht="15">
      <c r="A16" s="51" t="s">
        <v>28</v>
      </c>
      <c r="B16" s="53"/>
      <c r="C16" s="13">
        <v>12</v>
      </c>
      <c r="D16" s="13">
        <v>0</v>
      </c>
      <c r="E16" s="13">
        <v>440</v>
      </c>
      <c r="F16" s="13">
        <v>214.9</v>
      </c>
      <c r="G16" s="61">
        <v>25</v>
      </c>
      <c r="H16" s="49">
        <v>130</v>
      </c>
      <c r="I16" s="13">
        <v>168.25</v>
      </c>
      <c r="J16" s="13">
        <v>1164.1199999999999</v>
      </c>
      <c r="K16" s="13">
        <v>240.63</v>
      </c>
      <c r="L16" s="13">
        <v>66.959999999999994</v>
      </c>
      <c r="M16" s="13">
        <v>1133.82</v>
      </c>
      <c r="N16" s="13">
        <v>739.25</v>
      </c>
      <c r="O16" s="13">
        <v>513</v>
      </c>
      <c r="P16" s="20">
        <v>2103.0100000000002</v>
      </c>
      <c r="Q16" s="13">
        <v>1127.55</v>
      </c>
      <c r="R16" s="13">
        <v>558.4</v>
      </c>
      <c r="S16" s="21">
        <v>2637.61</v>
      </c>
      <c r="T16" s="21">
        <v>3343.53</v>
      </c>
      <c r="U16" s="21">
        <v>475.6</v>
      </c>
      <c r="V16" s="21">
        <v>6164.23</v>
      </c>
      <c r="W16" s="21">
        <v>150</v>
      </c>
      <c r="X16" s="21">
        <v>6402.39</v>
      </c>
      <c r="Y16" s="21">
        <v>4677.1499999999996</v>
      </c>
      <c r="Z16" s="21">
        <v>6700</v>
      </c>
    </row>
    <row r="17" spans="1:26" ht="15">
      <c r="A17" s="51" t="s">
        <v>33</v>
      </c>
      <c r="B17" s="53"/>
      <c r="C17" s="13">
        <v>16553.22</v>
      </c>
      <c r="D17" s="13">
        <v>1545.25</v>
      </c>
      <c r="E17" s="13">
        <v>20175.009999999998</v>
      </c>
      <c r="F17" s="13">
        <v>9945.5400000000009</v>
      </c>
      <c r="G17" s="61">
        <v>25</v>
      </c>
      <c r="H17" s="49">
        <v>13363</v>
      </c>
      <c r="I17" s="13">
        <v>111.3</v>
      </c>
      <c r="J17" s="13">
        <v>7833.54</v>
      </c>
      <c r="K17" s="13">
        <v>6349.84</v>
      </c>
      <c r="L17" s="13">
        <v>17298.25</v>
      </c>
      <c r="M17" s="13">
        <v>4802.33</v>
      </c>
      <c r="N17" s="13">
        <v>7575.02</v>
      </c>
      <c r="O17" s="13">
        <v>21277</v>
      </c>
      <c r="P17" s="20">
        <v>6427.42</v>
      </c>
      <c r="Q17" s="13">
        <v>13322.3</v>
      </c>
      <c r="R17" s="13">
        <v>9953.36</v>
      </c>
      <c r="S17" s="21">
        <v>9089.82</v>
      </c>
      <c r="T17" s="21">
        <v>6035.39</v>
      </c>
      <c r="U17" s="21">
        <v>10905.12</v>
      </c>
      <c r="V17" s="21">
        <v>8398.8799999999992</v>
      </c>
      <c r="W17" s="21">
        <v>10616.61</v>
      </c>
      <c r="X17" s="21">
        <v>9296.82</v>
      </c>
      <c r="Y17" s="21">
        <v>7166.52</v>
      </c>
      <c r="Z17" s="21">
        <v>11380</v>
      </c>
    </row>
    <row r="18" spans="1:26" ht="15">
      <c r="A18" s="51" t="s">
        <v>54</v>
      </c>
      <c r="B18" s="53"/>
      <c r="C18" s="13">
        <v>2413.35</v>
      </c>
      <c r="D18" s="13">
        <v>801.14</v>
      </c>
      <c r="E18" s="13">
        <v>991.96</v>
      </c>
      <c r="F18" s="13">
        <v>1704.69</v>
      </c>
      <c r="G18" s="61">
        <v>1024.72</v>
      </c>
      <c r="H18" s="49">
        <v>4578.18</v>
      </c>
      <c r="I18" s="13">
        <v>3179.63</v>
      </c>
      <c r="J18" s="13">
        <v>408.46</v>
      </c>
      <c r="K18" s="13">
        <v>2988.56</v>
      </c>
      <c r="L18" s="13">
        <v>3451</v>
      </c>
      <c r="M18" s="13">
        <v>3287.85</v>
      </c>
      <c r="N18" s="13">
        <v>7125.58</v>
      </c>
      <c r="O18" s="13">
        <v>3500</v>
      </c>
      <c r="P18" s="20">
        <v>8539.7099999999991</v>
      </c>
      <c r="Q18" s="13">
        <v>13719.44</v>
      </c>
      <c r="R18" s="13">
        <v>6099.19</v>
      </c>
      <c r="S18" s="21">
        <v>5026.2</v>
      </c>
      <c r="T18" s="21">
        <v>11242.84</v>
      </c>
      <c r="U18" s="21">
        <v>6007.64</v>
      </c>
      <c r="V18" s="21">
        <v>13188.64</v>
      </c>
      <c r="W18" s="21">
        <v>11671.14</v>
      </c>
      <c r="X18" s="21">
        <v>16534.87</v>
      </c>
      <c r="Y18" s="21">
        <v>7780.16</v>
      </c>
      <c r="Z18" s="21">
        <v>16195.61</v>
      </c>
    </row>
    <row r="19" spans="1:26" ht="15">
      <c r="A19" s="51" t="s">
        <v>80</v>
      </c>
      <c r="B19" s="53"/>
      <c r="C19" s="53"/>
      <c r="D19" s="53"/>
      <c r="E19" s="53"/>
      <c r="F19" s="53">
        <v>0</v>
      </c>
      <c r="G19" s="64">
        <v>0</v>
      </c>
      <c r="H19" s="52">
        <v>0</v>
      </c>
      <c r="I19" s="53">
        <v>0</v>
      </c>
      <c r="J19" s="53">
        <v>0</v>
      </c>
      <c r="K19" s="53">
        <v>0</v>
      </c>
      <c r="L19" s="53">
        <v>0</v>
      </c>
      <c r="M19" s="53">
        <v>0</v>
      </c>
      <c r="N19" s="13">
        <v>1373.69</v>
      </c>
      <c r="O19" s="13">
        <v>638</v>
      </c>
      <c r="P19" s="20">
        <v>469.1</v>
      </c>
      <c r="Q19" s="13">
        <v>555.72</v>
      </c>
      <c r="R19" s="21">
        <v>0</v>
      </c>
      <c r="S19" s="21">
        <v>0</v>
      </c>
      <c r="T19" s="21">
        <v>4601.92</v>
      </c>
      <c r="U19" s="21">
        <v>10797.34</v>
      </c>
      <c r="V19" s="21">
        <v>200</v>
      </c>
      <c r="W19" s="21">
        <v>5527.51</v>
      </c>
      <c r="X19" s="21">
        <v>6972.35</v>
      </c>
      <c r="Y19" s="21">
        <v>5360.62</v>
      </c>
      <c r="Z19" s="21">
        <v>6396.44</v>
      </c>
    </row>
    <row r="20" spans="1:26" ht="15">
      <c r="A20" s="94" t="s">
        <v>112</v>
      </c>
      <c r="B20" s="95"/>
      <c r="C20" s="23">
        <v>6702.9</v>
      </c>
      <c r="D20" s="23">
        <v>6711.48</v>
      </c>
      <c r="E20" s="23">
        <v>6320.38</v>
      </c>
      <c r="F20" s="23">
        <v>4208.9799999999996</v>
      </c>
      <c r="G20" s="73">
        <v>8497.44</v>
      </c>
      <c r="H20" s="58">
        <v>13023.12</v>
      </c>
      <c r="I20" s="23">
        <v>4374.3599999999997</v>
      </c>
      <c r="J20" s="23">
        <v>8061.78</v>
      </c>
      <c r="K20" s="23">
        <v>4756.45</v>
      </c>
      <c r="L20" s="23">
        <v>10459.23</v>
      </c>
      <c r="M20" s="23">
        <v>4429.24</v>
      </c>
      <c r="N20" s="23">
        <v>10485.44</v>
      </c>
      <c r="O20" s="23">
        <v>1193</v>
      </c>
      <c r="P20" s="24">
        <v>20138.669999999998</v>
      </c>
      <c r="Q20" s="23">
        <v>10024.64</v>
      </c>
      <c r="R20" s="23">
        <v>10163.35</v>
      </c>
      <c r="S20" s="24">
        <v>11015.58</v>
      </c>
      <c r="T20" s="24">
        <v>14967.66</v>
      </c>
      <c r="U20" s="24">
        <v>15359.66</v>
      </c>
      <c r="V20" s="24">
        <v>27378.12</v>
      </c>
      <c r="W20" s="24">
        <v>13536.31</v>
      </c>
      <c r="X20" s="24">
        <v>26544.17</v>
      </c>
      <c r="Y20" s="24">
        <v>15711.92</v>
      </c>
      <c r="Z20" s="24">
        <v>14886.05</v>
      </c>
    </row>
    <row r="21" spans="1:26" ht="15">
      <c r="A21" s="25" t="s">
        <v>124</v>
      </c>
      <c r="B21" s="26">
        <f t="shared" ref="B21:R21" si="0">SUM(B4:B20)</f>
        <v>40610.479999999996</v>
      </c>
      <c r="C21" s="26">
        <f t="shared" si="0"/>
        <v>80203.53</v>
      </c>
      <c r="D21" s="26">
        <f t="shared" si="0"/>
        <v>36236.31</v>
      </c>
      <c r="E21" s="26">
        <f t="shared" si="0"/>
        <v>73606.300000000017</v>
      </c>
      <c r="F21" s="47">
        <f t="shared" si="0"/>
        <v>52388.44</v>
      </c>
      <c r="G21" s="47">
        <f t="shared" si="0"/>
        <v>69900.37999999999</v>
      </c>
      <c r="H21" s="47">
        <f t="shared" si="0"/>
        <v>115833.39000000001</v>
      </c>
      <c r="I21" s="26">
        <f t="shared" si="0"/>
        <v>79309.270000000019</v>
      </c>
      <c r="J21" s="26">
        <f t="shared" si="0"/>
        <v>99337.479999999981</v>
      </c>
      <c r="K21" s="26">
        <f t="shared" si="0"/>
        <v>107668.64</v>
      </c>
      <c r="L21" s="26">
        <f t="shared" si="0"/>
        <v>146649.23000000001</v>
      </c>
      <c r="M21" s="26">
        <f t="shared" si="0"/>
        <v>121991.81000000003</v>
      </c>
      <c r="N21" s="26">
        <f t="shared" si="0"/>
        <v>146138.12000000002</v>
      </c>
      <c r="O21" s="26">
        <f t="shared" si="0"/>
        <v>158266</v>
      </c>
      <c r="P21" s="26">
        <f t="shared" si="0"/>
        <v>158764.07</v>
      </c>
      <c r="Q21" s="26">
        <f t="shared" si="0"/>
        <v>195482.28999999998</v>
      </c>
      <c r="R21" s="26">
        <f t="shared" si="0"/>
        <v>202735.96</v>
      </c>
      <c r="S21" s="27">
        <v>132622.71</v>
      </c>
      <c r="T21" s="27">
        <v>241764.4</v>
      </c>
      <c r="U21" s="27">
        <v>230817.01</v>
      </c>
      <c r="V21" s="27">
        <v>249165.46</v>
      </c>
      <c r="W21" s="27">
        <v>260754.93</v>
      </c>
      <c r="X21" s="27">
        <v>290012.59999999998</v>
      </c>
      <c r="Y21" s="27">
        <v>241290.87</v>
      </c>
      <c r="Z21" s="27">
        <v>298474.58</v>
      </c>
    </row>
    <row r="22" spans="1:26">
      <c r="D22" s="4" t="s">
        <v>181</v>
      </c>
    </row>
  </sheetData>
  <mergeCells count="1">
    <mergeCell ref="A1:Z1"/>
  </mergeCells>
  <phoneticPr fontId="2" type="noConversion"/>
  <pageMargins left="0.75" right="0.75" top="1" bottom="1" header="0.5" footer="0.5"/>
  <pageSetup scale="79" orientation="landscape" horizontalDpi="4294967293" verticalDpi="429496729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5"/>
  <sheetViews>
    <sheetView zoomScale="125" zoomScaleNormal="125" workbookViewId="0">
      <pane xSplit="1" topLeftCell="B1" activePane="topRight" state="frozen"/>
      <selection pane="topRight" activeCell="B11" sqref="B11"/>
    </sheetView>
  </sheetViews>
  <sheetFormatPr baseColWidth="10" defaultColWidth="8.83203125" defaultRowHeight="13"/>
  <cols>
    <col min="1" max="6" width="12.83203125" customWidth="1"/>
    <col min="7" max="7" width="11.5" customWidth="1"/>
    <col min="8" max="8" width="14.33203125" style="7" bestFit="1" customWidth="1"/>
    <col min="9" max="16" width="10" bestFit="1" customWidth="1"/>
    <col min="17" max="17" width="11" bestFit="1" customWidth="1"/>
    <col min="18" max="20" width="10" bestFit="1" customWidth="1"/>
    <col min="21" max="26" width="11" bestFit="1" customWidth="1"/>
  </cols>
  <sheetData>
    <row r="1" spans="1:26" ht="17">
      <c r="A1" s="100" t="s">
        <v>192</v>
      </c>
      <c r="B1" s="100"/>
      <c r="C1" s="100"/>
      <c r="D1" s="100"/>
      <c r="E1" s="100"/>
      <c r="F1" s="100"/>
      <c r="G1" s="100"/>
      <c r="H1" s="100"/>
      <c r="I1" s="100"/>
      <c r="J1" s="100"/>
      <c r="K1" s="100"/>
      <c r="L1" s="100"/>
      <c r="M1" s="100"/>
      <c r="N1" s="100"/>
      <c r="O1" s="100"/>
      <c r="P1" s="100"/>
      <c r="Q1" s="100"/>
      <c r="R1" s="100"/>
      <c r="S1" s="100"/>
      <c r="T1" s="100"/>
      <c r="U1" s="100"/>
      <c r="V1" s="100"/>
      <c r="W1" s="100"/>
      <c r="X1" s="100"/>
      <c r="Y1" s="100"/>
      <c r="Z1" s="100"/>
    </row>
    <row r="3" spans="1:26" ht="15">
      <c r="A3" s="16" t="s">
        <v>1</v>
      </c>
      <c r="B3" s="16" t="s">
        <v>184</v>
      </c>
      <c r="C3" s="16" t="s">
        <v>177</v>
      </c>
      <c r="D3" s="16" t="s">
        <v>176</v>
      </c>
      <c r="E3" s="16" t="s">
        <v>174</v>
      </c>
      <c r="F3" s="67" t="s">
        <v>173</v>
      </c>
      <c r="G3" s="16" t="s">
        <v>167</v>
      </c>
      <c r="H3" s="48">
        <v>2018</v>
      </c>
      <c r="I3" s="16" t="s">
        <v>160</v>
      </c>
      <c r="J3" s="16" t="s">
        <v>158</v>
      </c>
      <c r="K3" s="16" t="s">
        <v>152</v>
      </c>
      <c r="L3" s="17" t="s">
        <v>145</v>
      </c>
      <c r="M3" s="17" t="s">
        <v>138</v>
      </c>
      <c r="N3" s="17" t="s">
        <v>139</v>
      </c>
      <c r="O3" s="17" t="s">
        <v>140</v>
      </c>
      <c r="P3" s="17" t="s">
        <v>141</v>
      </c>
      <c r="Q3" s="17" t="s">
        <v>137</v>
      </c>
      <c r="R3" s="17" t="s">
        <v>136</v>
      </c>
      <c r="S3" s="18">
        <v>2007</v>
      </c>
      <c r="T3" s="18">
        <v>2006</v>
      </c>
      <c r="U3" s="18">
        <v>2005</v>
      </c>
      <c r="V3" s="18">
        <v>2004</v>
      </c>
      <c r="W3" s="18">
        <v>2003</v>
      </c>
      <c r="X3" s="18">
        <v>2002</v>
      </c>
      <c r="Y3" s="18">
        <v>2001</v>
      </c>
      <c r="Z3" s="18">
        <v>2000</v>
      </c>
    </row>
    <row r="4" spans="1:26" ht="15">
      <c r="A4" s="19" t="s">
        <v>17</v>
      </c>
      <c r="B4" s="13">
        <v>1307.18</v>
      </c>
      <c r="C4" s="13">
        <v>5570.05</v>
      </c>
      <c r="D4" s="13">
        <v>1882.57</v>
      </c>
      <c r="E4" s="13">
        <v>3031.6</v>
      </c>
      <c r="F4" s="13">
        <v>2825.65</v>
      </c>
      <c r="G4" s="13">
        <v>3979.36</v>
      </c>
      <c r="H4" s="49">
        <v>6169.75</v>
      </c>
      <c r="I4" s="13">
        <v>4996.83</v>
      </c>
      <c r="J4" s="13">
        <v>5599.59</v>
      </c>
      <c r="K4" s="13">
        <v>20589.5</v>
      </c>
      <c r="L4" s="13">
        <v>3515</v>
      </c>
      <c r="M4" s="13">
        <v>3255.28</v>
      </c>
      <c r="N4" s="13">
        <v>6830.92</v>
      </c>
      <c r="O4" s="13">
        <v>26301</v>
      </c>
      <c r="P4" s="20">
        <v>4560.09</v>
      </c>
      <c r="Q4" s="13">
        <v>16253.35</v>
      </c>
      <c r="R4" s="13">
        <v>22904</v>
      </c>
      <c r="S4" s="21">
        <v>25856.66</v>
      </c>
      <c r="T4" s="21">
        <v>15700.64</v>
      </c>
      <c r="U4" s="21">
        <v>19007.849999999999</v>
      </c>
      <c r="V4" s="21">
        <v>24054.07</v>
      </c>
      <c r="W4" s="21">
        <v>24268</v>
      </c>
      <c r="X4" s="21">
        <v>30325</v>
      </c>
      <c r="Y4" s="21">
        <v>38339.589999999997</v>
      </c>
      <c r="Z4" s="21">
        <v>34692.160000000003</v>
      </c>
    </row>
    <row r="5" spans="1:26" ht="15">
      <c r="A5" s="19" t="s">
        <v>41</v>
      </c>
      <c r="B5" s="13">
        <v>949.35</v>
      </c>
      <c r="C5" s="13">
        <v>6551.87</v>
      </c>
      <c r="D5" s="13">
        <v>35.08</v>
      </c>
      <c r="E5" s="13">
        <v>195</v>
      </c>
      <c r="F5" s="13">
        <v>12991.43</v>
      </c>
      <c r="G5" s="13">
        <v>1477.45</v>
      </c>
      <c r="H5" s="49">
        <v>6798.95</v>
      </c>
      <c r="I5" s="13">
        <v>8935.58</v>
      </c>
      <c r="J5" s="13">
        <v>6996.4</v>
      </c>
      <c r="K5" s="13">
        <v>9630.4699999999993</v>
      </c>
      <c r="L5" s="13">
        <v>11608.44</v>
      </c>
      <c r="M5" s="13">
        <v>17136.72</v>
      </c>
      <c r="N5" s="13">
        <v>18801.18</v>
      </c>
      <c r="O5" s="13">
        <v>15003</v>
      </c>
      <c r="P5" s="20">
        <v>14240.94</v>
      </c>
      <c r="Q5" s="13">
        <v>34056.53</v>
      </c>
      <c r="R5" s="13">
        <v>30</v>
      </c>
      <c r="S5" s="21">
        <v>12574.67</v>
      </c>
      <c r="T5" s="21">
        <v>6877.77</v>
      </c>
      <c r="U5" s="21">
        <v>21115.360000000001</v>
      </c>
      <c r="V5" s="21">
        <v>13532.89</v>
      </c>
      <c r="W5" s="21">
        <v>14217.86</v>
      </c>
      <c r="X5" s="21">
        <v>7877.12</v>
      </c>
      <c r="Y5" s="21">
        <v>15320.92</v>
      </c>
      <c r="Z5" s="21">
        <v>16535.86</v>
      </c>
    </row>
    <row r="6" spans="1:26" ht="15">
      <c r="A6" s="19" t="s">
        <v>55</v>
      </c>
      <c r="B6" s="90">
        <v>16888.41</v>
      </c>
      <c r="C6" s="13">
        <v>8373.9500000000007</v>
      </c>
      <c r="D6" s="13">
        <v>8850.9500000000007</v>
      </c>
      <c r="E6" s="13">
        <v>5270.78</v>
      </c>
      <c r="F6" s="13">
        <v>8565.76</v>
      </c>
      <c r="G6" s="13">
        <v>16421.97</v>
      </c>
      <c r="H6" s="49">
        <v>4392.29</v>
      </c>
      <c r="I6" s="13">
        <v>18972.28</v>
      </c>
      <c r="J6" s="13">
        <v>3391.44</v>
      </c>
      <c r="K6" s="13">
        <v>3371.31</v>
      </c>
      <c r="L6" s="13">
        <v>15307.98</v>
      </c>
      <c r="M6" s="13">
        <v>7576.07</v>
      </c>
      <c r="N6" s="13">
        <v>9020.85</v>
      </c>
      <c r="O6" s="13">
        <v>13569</v>
      </c>
      <c r="P6" s="20">
        <v>14204.77</v>
      </c>
      <c r="Q6" s="13">
        <v>24568.6</v>
      </c>
      <c r="R6" s="13">
        <v>22058.13</v>
      </c>
      <c r="S6" s="21">
        <v>14576.9</v>
      </c>
      <c r="T6" s="21">
        <v>24146.639999999999</v>
      </c>
      <c r="U6" s="21">
        <v>33740.03</v>
      </c>
      <c r="V6" s="21">
        <v>32301.599999999999</v>
      </c>
      <c r="W6" s="21">
        <v>31699.05</v>
      </c>
      <c r="X6" s="21">
        <v>46359.17</v>
      </c>
      <c r="Y6" s="21">
        <v>31226.03</v>
      </c>
      <c r="Z6" s="21">
        <v>37971.03</v>
      </c>
    </row>
    <row r="7" spans="1:26" ht="15">
      <c r="A7" s="19" t="s">
        <v>58</v>
      </c>
      <c r="B7" s="90">
        <v>8309.1</v>
      </c>
      <c r="C7" s="13">
        <v>4134.28</v>
      </c>
      <c r="D7" s="13">
        <v>6686.32</v>
      </c>
      <c r="E7" s="13">
        <v>2784.1</v>
      </c>
      <c r="F7" s="13">
        <v>2819.42</v>
      </c>
      <c r="G7" s="13">
        <v>3251.43</v>
      </c>
      <c r="H7" s="49">
        <v>3274.12</v>
      </c>
      <c r="I7" s="13">
        <v>5371.77</v>
      </c>
      <c r="J7" s="13">
        <v>3095.68</v>
      </c>
      <c r="K7" s="13">
        <v>3546.55</v>
      </c>
      <c r="L7" s="13">
        <v>3168.11</v>
      </c>
      <c r="M7" s="13">
        <v>4238.6499999999996</v>
      </c>
      <c r="N7" s="13">
        <v>3995.6</v>
      </c>
      <c r="O7" s="13">
        <v>4261</v>
      </c>
      <c r="P7" s="20">
        <v>4337.05</v>
      </c>
      <c r="Q7" s="13">
        <v>4018.84</v>
      </c>
      <c r="R7" s="13">
        <v>3399.94</v>
      </c>
      <c r="S7" s="21">
        <v>4391.9399999999996</v>
      </c>
      <c r="T7" s="21">
        <v>4971.3500000000004</v>
      </c>
      <c r="U7" s="21">
        <v>4827.75</v>
      </c>
      <c r="V7" s="21">
        <v>3391.39</v>
      </c>
      <c r="W7" s="21">
        <v>1645.43</v>
      </c>
      <c r="X7" s="21">
        <v>2218.2399999999998</v>
      </c>
      <c r="Y7" s="21">
        <v>3164.5</v>
      </c>
      <c r="Z7" s="21">
        <v>2900</v>
      </c>
    </row>
    <row r="8" spans="1:26" ht="15">
      <c r="A8" s="19" t="s">
        <v>59</v>
      </c>
      <c r="B8" s="13">
        <v>6452.17</v>
      </c>
      <c r="C8" s="13">
        <v>7940.69</v>
      </c>
      <c r="D8" s="13">
        <v>8669.26</v>
      </c>
      <c r="E8" s="13">
        <v>7124.63</v>
      </c>
      <c r="F8" s="13">
        <v>3313.17</v>
      </c>
      <c r="G8" s="13">
        <v>9286.27</v>
      </c>
      <c r="H8" s="49">
        <v>8630.7999999999993</v>
      </c>
      <c r="I8" s="13">
        <v>9755.98</v>
      </c>
      <c r="J8" s="13">
        <v>5640.56</v>
      </c>
      <c r="K8" s="13">
        <v>4263.66</v>
      </c>
      <c r="L8" s="13">
        <v>7204.58</v>
      </c>
      <c r="M8" s="13">
        <v>4539.24</v>
      </c>
      <c r="N8" s="13">
        <v>7015.95</v>
      </c>
      <c r="O8" s="13">
        <v>6960</v>
      </c>
      <c r="P8" s="20">
        <v>10204.06</v>
      </c>
      <c r="Q8" s="13">
        <v>9612.94</v>
      </c>
      <c r="R8" s="13">
        <v>11115.72</v>
      </c>
      <c r="S8" s="21">
        <v>13470.97</v>
      </c>
      <c r="T8" s="21">
        <v>6677.52</v>
      </c>
      <c r="U8" s="21">
        <v>11411.94</v>
      </c>
      <c r="V8" s="21">
        <v>3917.75</v>
      </c>
      <c r="W8" s="21">
        <v>12207.42</v>
      </c>
      <c r="X8" s="21">
        <v>10280.120000000001</v>
      </c>
      <c r="Y8" s="21">
        <v>9748.4500000000007</v>
      </c>
      <c r="Z8" s="21">
        <v>9230.93</v>
      </c>
    </row>
    <row r="9" spans="1:26" ht="15">
      <c r="A9" s="19" t="s">
        <v>66</v>
      </c>
      <c r="B9" s="13">
        <v>1013.1</v>
      </c>
      <c r="C9" s="13">
        <v>2352.64</v>
      </c>
      <c r="D9" s="13">
        <v>1424.87</v>
      </c>
      <c r="E9" s="13">
        <v>2493.9299999999998</v>
      </c>
      <c r="F9" s="13">
        <v>1774.69</v>
      </c>
      <c r="G9" s="13">
        <v>353.19</v>
      </c>
      <c r="H9" s="49">
        <v>1580.8</v>
      </c>
      <c r="I9" s="13">
        <v>3390.09</v>
      </c>
      <c r="J9" s="13">
        <v>3951.6</v>
      </c>
      <c r="K9" s="13">
        <v>3766.08</v>
      </c>
      <c r="L9" s="13">
        <v>2395.37</v>
      </c>
      <c r="M9" s="13">
        <v>3420.06</v>
      </c>
      <c r="N9" s="13">
        <v>2944.74</v>
      </c>
      <c r="O9" s="13">
        <v>3842</v>
      </c>
      <c r="P9" s="20">
        <v>3429.53</v>
      </c>
      <c r="Q9" s="13">
        <v>915.4</v>
      </c>
      <c r="R9" s="13">
        <v>3692.23</v>
      </c>
      <c r="S9" s="21">
        <v>0</v>
      </c>
      <c r="T9" s="21">
        <v>3888.56</v>
      </c>
      <c r="U9" s="21">
        <v>4600</v>
      </c>
      <c r="V9" s="21">
        <v>3819.82</v>
      </c>
      <c r="W9" s="21">
        <v>4200</v>
      </c>
      <c r="X9" s="21">
        <v>5291</v>
      </c>
      <c r="Y9" s="21">
        <v>4696.57</v>
      </c>
      <c r="Z9" s="21">
        <v>5359.52</v>
      </c>
    </row>
    <row r="10" spans="1:26" ht="15">
      <c r="A10" s="19" t="s">
        <v>87</v>
      </c>
      <c r="B10" s="13">
        <v>3268.87</v>
      </c>
      <c r="C10" s="13">
        <v>7351.95</v>
      </c>
      <c r="D10" s="13">
        <v>5033.63</v>
      </c>
      <c r="E10" s="13">
        <v>4737.76</v>
      </c>
      <c r="F10" s="13">
        <v>27615.71</v>
      </c>
      <c r="G10" s="13">
        <v>5260.62</v>
      </c>
      <c r="H10" s="49">
        <v>694.01</v>
      </c>
      <c r="I10" s="13">
        <v>6910.72</v>
      </c>
      <c r="J10" s="13">
        <v>11631</v>
      </c>
      <c r="K10" s="13">
        <v>7165.15</v>
      </c>
      <c r="L10" s="13">
        <v>16790</v>
      </c>
      <c r="M10" s="13" t="s">
        <v>146</v>
      </c>
      <c r="N10" s="13">
        <v>6200</v>
      </c>
      <c r="O10" s="13">
        <v>9634</v>
      </c>
      <c r="P10" s="20">
        <v>7750</v>
      </c>
      <c r="Q10" s="13">
        <v>10275</v>
      </c>
      <c r="R10" s="13">
        <v>7800</v>
      </c>
      <c r="S10" s="21">
        <v>6800</v>
      </c>
      <c r="T10" s="21">
        <v>7510</v>
      </c>
      <c r="U10" s="21">
        <v>10082.1</v>
      </c>
      <c r="V10" s="21">
        <v>12092.6</v>
      </c>
      <c r="W10" s="21">
        <v>12370.7</v>
      </c>
      <c r="X10" s="21">
        <v>6000</v>
      </c>
      <c r="Y10" s="21">
        <v>12900</v>
      </c>
      <c r="Z10" s="21">
        <v>378.91</v>
      </c>
    </row>
    <row r="11" spans="1:26" ht="15">
      <c r="A11" s="22" t="s">
        <v>115</v>
      </c>
      <c r="B11" s="23">
        <v>136</v>
      </c>
      <c r="C11" s="23">
        <v>5134.03</v>
      </c>
      <c r="D11" s="23">
        <v>735.03</v>
      </c>
      <c r="E11" s="23">
        <v>319.02</v>
      </c>
      <c r="F11" s="23">
        <v>15885.77</v>
      </c>
      <c r="G11" s="23">
        <v>7049.87</v>
      </c>
      <c r="H11" s="58">
        <v>17207.36</v>
      </c>
      <c r="I11" s="23">
        <v>15338.71</v>
      </c>
      <c r="J11" s="23">
        <v>27625.89</v>
      </c>
      <c r="K11" s="23">
        <v>2854.52</v>
      </c>
      <c r="L11" s="23">
        <v>3264.37</v>
      </c>
      <c r="M11" s="23">
        <v>648.48</v>
      </c>
      <c r="N11" s="23">
        <v>3078.93</v>
      </c>
      <c r="O11" s="23">
        <v>5363</v>
      </c>
      <c r="P11" s="24">
        <v>2222.6799999999998</v>
      </c>
      <c r="Q11" s="23">
        <v>5606.93</v>
      </c>
      <c r="R11" s="23">
        <v>5678.54</v>
      </c>
      <c r="S11" s="24">
        <v>5476.94</v>
      </c>
      <c r="T11" s="24">
        <v>7617.84</v>
      </c>
      <c r="U11" s="24">
        <v>8893.6</v>
      </c>
      <c r="V11" s="24">
        <v>8920</v>
      </c>
      <c r="W11" s="24">
        <v>8593.67</v>
      </c>
      <c r="X11" s="24">
        <v>9519.7999999999993</v>
      </c>
      <c r="Y11" s="24">
        <v>8247.85</v>
      </c>
      <c r="Z11" s="24">
        <v>8944.43</v>
      </c>
    </row>
    <row r="12" spans="1:26" ht="15">
      <c r="A12" s="25" t="s">
        <v>126</v>
      </c>
      <c r="B12" s="26">
        <f>SUM(B4:B11)</f>
        <v>38324.18</v>
      </c>
      <c r="C12" s="26">
        <f>SUM(C4:C11)</f>
        <v>47409.46</v>
      </c>
      <c r="D12" s="26">
        <f>SUM(D4:D11)</f>
        <v>33317.71</v>
      </c>
      <c r="E12" s="26">
        <f>SUM(E4:E11)</f>
        <v>25956.820000000003</v>
      </c>
      <c r="F12" s="47">
        <f t="shared" ref="F12:L12" si="0">SUM(F4:F11)</f>
        <v>75791.600000000006</v>
      </c>
      <c r="G12" s="47">
        <f t="shared" si="0"/>
        <v>47080.160000000011</v>
      </c>
      <c r="H12" s="47">
        <f t="shared" si="0"/>
        <v>48748.08</v>
      </c>
      <c r="I12" s="26">
        <f t="shared" si="0"/>
        <v>73671.959999999992</v>
      </c>
      <c r="J12" s="26">
        <f t="shared" si="0"/>
        <v>67932.160000000003</v>
      </c>
      <c r="K12" s="26">
        <f t="shared" si="0"/>
        <v>55187.240000000005</v>
      </c>
      <c r="L12" s="26">
        <f t="shared" si="0"/>
        <v>63253.850000000006</v>
      </c>
      <c r="M12" s="26">
        <f t="shared" ref="M12:R12" si="1">SUM(M4:M11)</f>
        <v>40814.5</v>
      </c>
      <c r="N12" s="26">
        <f t="shared" si="1"/>
        <v>57888.169999999991</v>
      </c>
      <c r="O12" s="26">
        <f t="shared" si="1"/>
        <v>84933</v>
      </c>
      <c r="P12" s="26">
        <f t="shared" si="1"/>
        <v>60949.120000000003</v>
      </c>
      <c r="Q12" s="26">
        <f t="shared" si="1"/>
        <v>105307.59</v>
      </c>
      <c r="R12" s="26">
        <f t="shared" si="1"/>
        <v>76678.560000000012</v>
      </c>
      <c r="S12" s="27">
        <v>83148.08</v>
      </c>
      <c r="T12" s="27">
        <v>77390.320000000007</v>
      </c>
      <c r="U12" s="27">
        <v>113678.63</v>
      </c>
      <c r="V12" s="27">
        <v>102030.12</v>
      </c>
      <c r="W12" s="27">
        <v>109202.13</v>
      </c>
      <c r="X12" s="27">
        <v>117870.45</v>
      </c>
      <c r="Y12" s="27">
        <v>123643.91</v>
      </c>
      <c r="Z12" s="27">
        <v>116012.84</v>
      </c>
    </row>
    <row r="13" spans="1:26">
      <c r="A13" s="1"/>
      <c r="B13" s="1"/>
      <c r="C13" s="1"/>
      <c r="D13" s="1"/>
      <c r="E13" s="1"/>
      <c r="F13" s="1"/>
      <c r="G13" s="1"/>
      <c r="H13" s="5"/>
      <c r="I13" s="1"/>
      <c r="J13" s="1"/>
      <c r="K13" s="1"/>
      <c r="L13" s="5"/>
      <c r="M13" s="5"/>
      <c r="N13" s="5"/>
      <c r="O13" s="5"/>
      <c r="P13" s="5"/>
      <c r="Q13" s="5"/>
      <c r="R13" s="5"/>
      <c r="S13" s="8"/>
      <c r="T13" s="8"/>
      <c r="U13" s="8"/>
      <c r="V13" s="8"/>
      <c r="W13" s="8"/>
      <c r="X13" s="8"/>
      <c r="Y13" s="8"/>
      <c r="Z13" s="8"/>
    </row>
    <row r="14" spans="1:26">
      <c r="A14" s="9" t="s">
        <v>147</v>
      </c>
      <c r="B14" s="9"/>
      <c r="C14" s="9"/>
      <c r="D14" s="9"/>
      <c r="E14" s="9"/>
      <c r="F14" s="9"/>
      <c r="G14" s="9"/>
      <c r="H14" s="6"/>
      <c r="I14" s="9"/>
      <c r="J14" s="9"/>
      <c r="K14" s="9"/>
    </row>
    <row r="15" spans="1:26">
      <c r="A15" s="10" t="s">
        <v>182</v>
      </c>
      <c r="B15" s="10"/>
      <c r="C15" s="10"/>
      <c r="D15" s="10"/>
      <c r="E15" s="10"/>
      <c r="F15" s="10"/>
      <c r="G15" s="10"/>
      <c r="H15" s="6"/>
      <c r="I15" s="10"/>
      <c r="J15" s="10"/>
    </row>
  </sheetData>
  <mergeCells count="1">
    <mergeCell ref="A1:Z1"/>
  </mergeCells>
  <phoneticPr fontId="2" type="noConversion"/>
  <pageMargins left="0.75" right="0.75" top="1" bottom="1" header="0.5" footer="0.5"/>
  <pageSetup scale="74" orientation="landscape" horizontalDpi="4294967293" verticalDpi="429496729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6"/>
  <sheetViews>
    <sheetView zoomScale="125" zoomScaleNormal="125" workbookViewId="0">
      <pane xSplit="1" topLeftCell="B1" activePane="topRight" state="frozen"/>
      <selection pane="topRight" activeCell="A6" sqref="A6"/>
    </sheetView>
  </sheetViews>
  <sheetFormatPr baseColWidth="10" defaultColWidth="8.83203125" defaultRowHeight="15"/>
  <cols>
    <col min="1" max="1" width="22" style="15" customWidth="1"/>
    <col min="2" max="2" width="12.5" style="15" customWidth="1"/>
    <col min="3" max="3" width="10.6640625" style="15" customWidth="1"/>
    <col min="4" max="4" width="11.33203125" style="15" customWidth="1"/>
    <col min="5" max="5" width="11.83203125" style="15" customWidth="1"/>
    <col min="6" max="6" width="11" style="15" customWidth="1"/>
    <col min="7" max="7" width="11.83203125" style="15" customWidth="1"/>
    <col min="8" max="8" width="11.33203125" style="15" customWidth="1"/>
    <col min="9" max="9" width="11.6640625" style="15" customWidth="1"/>
    <col min="10" max="10" width="11" style="15" customWidth="1"/>
    <col min="11" max="12" width="10.5" style="15" customWidth="1"/>
    <col min="13" max="13" width="11" style="15" customWidth="1"/>
    <col min="14" max="14" width="11.1640625" style="15" customWidth="1"/>
    <col min="15" max="15" width="11.5" style="15" customWidth="1"/>
    <col min="16" max="16" width="13.1640625" style="15" customWidth="1"/>
    <col min="17" max="17" width="11.6640625" style="15" customWidth="1"/>
    <col min="18" max="18" width="10.83203125" style="15" customWidth="1"/>
    <col min="19" max="19" width="11.33203125" style="15" customWidth="1"/>
    <col min="20" max="20" width="11.83203125" style="15" customWidth="1"/>
    <col min="21" max="21" width="10.33203125" style="15" customWidth="1"/>
    <col min="22" max="22" width="11.33203125" style="15" customWidth="1"/>
    <col min="23" max="23" width="11.83203125" style="15" customWidth="1"/>
    <col min="24" max="24" width="11.5" style="15" customWidth="1"/>
    <col min="25" max="25" width="10.33203125" style="15" customWidth="1"/>
    <col min="26" max="26" width="10.6640625" style="15" customWidth="1"/>
    <col min="27" max="16384" width="8.83203125" style="15"/>
  </cols>
  <sheetData>
    <row r="1" spans="1:26" ht="17">
      <c r="A1" s="100" t="s">
        <v>193</v>
      </c>
      <c r="B1" s="100"/>
      <c r="C1" s="100"/>
      <c r="D1" s="100"/>
      <c r="E1" s="100"/>
      <c r="F1" s="100"/>
      <c r="G1" s="100"/>
      <c r="H1" s="100"/>
      <c r="I1" s="100"/>
      <c r="J1" s="100"/>
      <c r="K1" s="100"/>
      <c r="L1" s="100"/>
      <c r="M1" s="100"/>
      <c r="N1" s="100"/>
      <c r="O1" s="100"/>
      <c r="P1" s="100"/>
      <c r="Q1" s="100"/>
      <c r="R1" s="100"/>
      <c r="S1" s="100"/>
      <c r="T1" s="100"/>
      <c r="U1" s="100"/>
      <c r="V1" s="100"/>
      <c r="W1" s="100"/>
      <c r="X1" s="100"/>
      <c r="Y1" s="100"/>
      <c r="Z1" s="100"/>
    </row>
    <row r="3" spans="1:26" s="81" customFormat="1">
      <c r="A3" s="80" t="s">
        <v>169</v>
      </c>
      <c r="B3" s="67" t="s">
        <v>184</v>
      </c>
      <c r="C3" s="67" t="s">
        <v>177</v>
      </c>
      <c r="D3" s="67" t="s">
        <v>176</v>
      </c>
      <c r="E3" s="67" t="s">
        <v>174</v>
      </c>
      <c r="F3" s="67" t="s">
        <v>173</v>
      </c>
      <c r="G3" s="67" t="s">
        <v>167</v>
      </c>
      <c r="H3" s="68">
        <v>2018</v>
      </c>
      <c r="I3" s="67" t="s">
        <v>160</v>
      </c>
      <c r="J3" s="67" t="s">
        <v>158</v>
      </c>
      <c r="K3" s="67" t="s">
        <v>152</v>
      </c>
      <c r="L3" s="75" t="s">
        <v>145</v>
      </c>
      <c r="M3" s="75" t="s">
        <v>138</v>
      </c>
      <c r="N3" s="75" t="s">
        <v>139</v>
      </c>
      <c r="O3" s="75" t="s">
        <v>140</v>
      </c>
      <c r="P3" s="75" t="s">
        <v>141</v>
      </c>
      <c r="Q3" s="75" t="s">
        <v>137</v>
      </c>
      <c r="R3" s="75" t="s">
        <v>136</v>
      </c>
      <c r="S3" s="18">
        <v>2007</v>
      </c>
      <c r="T3" s="18">
        <v>2006</v>
      </c>
      <c r="U3" s="18">
        <v>2005</v>
      </c>
      <c r="V3" s="18">
        <v>2004</v>
      </c>
      <c r="W3" s="18">
        <v>2003</v>
      </c>
      <c r="X3" s="18">
        <v>2002</v>
      </c>
      <c r="Y3" s="18">
        <v>2001</v>
      </c>
      <c r="Z3" s="18">
        <v>2000</v>
      </c>
    </row>
    <row r="4" spans="1:26">
      <c r="A4" s="19" t="s">
        <v>6</v>
      </c>
      <c r="B4" s="90">
        <v>5999.68</v>
      </c>
      <c r="C4" s="13">
        <v>3455.7</v>
      </c>
      <c r="D4" s="13">
        <v>2551.5100000000002</v>
      </c>
      <c r="E4" s="13">
        <v>3449.21</v>
      </c>
      <c r="F4" s="13">
        <v>2848.82</v>
      </c>
      <c r="G4" s="61">
        <v>6656.04</v>
      </c>
      <c r="H4" s="49">
        <v>7255.46</v>
      </c>
      <c r="I4" s="13">
        <v>11119.9</v>
      </c>
      <c r="J4" s="13">
        <v>1092.18</v>
      </c>
      <c r="K4" s="13">
        <v>11799.01</v>
      </c>
      <c r="L4" s="13">
        <v>9035.2000000000007</v>
      </c>
      <c r="M4" s="13">
        <v>11118.03</v>
      </c>
      <c r="N4" s="13">
        <v>18213.27</v>
      </c>
      <c r="O4" s="13">
        <v>9896</v>
      </c>
      <c r="P4" s="20">
        <v>11885.35</v>
      </c>
      <c r="Q4" s="13">
        <v>312.22000000000003</v>
      </c>
      <c r="R4" s="13">
        <v>16546.78</v>
      </c>
      <c r="S4" s="21">
        <v>5907.05</v>
      </c>
      <c r="T4" s="21">
        <v>19098.3</v>
      </c>
      <c r="U4" s="21">
        <v>16381.44</v>
      </c>
      <c r="V4" s="21">
        <v>9579.39</v>
      </c>
      <c r="W4" s="21">
        <v>13676.2</v>
      </c>
      <c r="X4" s="21">
        <v>14213.34</v>
      </c>
      <c r="Y4" s="21">
        <v>18557.97</v>
      </c>
      <c r="Z4" s="21">
        <v>6908.01</v>
      </c>
    </row>
    <row r="5" spans="1:26">
      <c r="A5" s="19" t="s">
        <v>20</v>
      </c>
      <c r="B5" s="13">
        <v>0</v>
      </c>
      <c r="C5" s="13">
        <v>230</v>
      </c>
      <c r="D5" s="13">
        <v>1511.45</v>
      </c>
      <c r="E5" s="13">
        <v>773.13</v>
      </c>
      <c r="F5" s="13">
        <v>0</v>
      </c>
      <c r="G5" s="61">
        <v>2474.6999999999998</v>
      </c>
      <c r="H5" s="49">
        <v>1750.47</v>
      </c>
      <c r="I5" s="13">
        <v>2823.93</v>
      </c>
      <c r="J5" s="13">
        <v>1296.19</v>
      </c>
      <c r="K5" s="13">
        <v>5182.05</v>
      </c>
      <c r="L5" s="13">
        <v>5348.71</v>
      </c>
      <c r="M5" s="13">
        <v>4142.68</v>
      </c>
      <c r="N5" s="13">
        <v>7942.35</v>
      </c>
      <c r="O5" s="13">
        <v>8068</v>
      </c>
      <c r="P5" s="20">
        <v>2278</v>
      </c>
      <c r="Q5" s="13">
        <v>4803.1400000000003</v>
      </c>
      <c r="R5" s="13">
        <v>17045.77</v>
      </c>
      <c r="S5" s="21">
        <v>8551.48</v>
      </c>
      <c r="T5" s="21">
        <v>1293.08</v>
      </c>
      <c r="U5" s="21">
        <v>1117.3800000000001</v>
      </c>
      <c r="V5" s="21">
        <v>449.74</v>
      </c>
      <c r="W5" s="21">
        <v>54850.89</v>
      </c>
      <c r="X5" s="21">
        <v>5449.79</v>
      </c>
      <c r="Y5" s="21">
        <v>25339.46</v>
      </c>
      <c r="Z5" s="21">
        <v>15768.12</v>
      </c>
    </row>
    <row r="6" spans="1:26">
      <c r="A6" s="19" t="s">
        <v>175</v>
      </c>
      <c r="B6" s="90">
        <v>518</v>
      </c>
      <c r="C6" s="13">
        <v>168.4</v>
      </c>
      <c r="D6" s="13">
        <v>0</v>
      </c>
      <c r="E6" s="13">
        <v>671.56</v>
      </c>
      <c r="F6" s="13">
        <v>195.97</v>
      </c>
      <c r="G6" s="61">
        <v>0</v>
      </c>
      <c r="H6" s="49">
        <v>18.57</v>
      </c>
      <c r="I6" s="13">
        <v>0</v>
      </c>
      <c r="J6" s="13">
        <v>127.34</v>
      </c>
      <c r="K6" s="13">
        <v>145.94999999999999</v>
      </c>
      <c r="L6" s="13">
        <v>0</v>
      </c>
      <c r="M6" s="13">
        <v>1013.01</v>
      </c>
      <c r="N6" s="13">
        <v>2273.65</v>
      </c>
      <c r="O6" s="13">
        <v>1980</v>
      </c>
      <c r="P6" s="20">
        <v>11241.63</v>
      </c>
      <c r="Q6" s="13">
        <v>3061.27</v>
      </c>
      <c r="R6" s="13">
        <v>3027.11</v>
      </c>
      <c r="S6" s="21">
        <v>5429.39</v>
      </c>
      <c r="T6" s="21">
        <v>9734.24</v>
      </c>
      <c r="U6" s="21">
        <v>6951.59</v>
      </c>
      <c r="V6" s="21">
        <v>6661.71</v>
      </c>
      <c r="W6" s="21">
        <v>9522.7999999999993</v>
      </c>
      <c r="X6" s="21">
        <v>8732.34</v>
      </c>
      <c r="Y6" s="21">
        <v>13915.48</v>
      </c>
      <c r="Z6" s="21">
        <v>6632.03</v>
      </c>
    </row>
    <row r="7" spans="1:26">
      <c r="A7" s="19" t="s">
        <v>42</v>
      </c>
      <c r="B7" s="13">
        <v>1481.37</v>
      </c>
      <c r="C7" s="13">
        <v>1920.83</v>
      </c>
      <c r="D7" s="13">
        <v>853.3</v>
      </c>
      <c r="E7" s="13">
        <v>1775.12</v>
      </c>
      <c r="F7" s="13">
        <v>850.92</v>
      </c>
      <c r="G7" s="61">
        <v>2987.44</v>
      </c>
      <c r="H7" s="49">
        <v>2510.4899999999998</v>
      </c>
      <c r="I7" s="13">
        <v>1234.8800000000001</v>
      </c>
      <c r="J7" s="13">
        <v>1520.16</v>
      </c>
      <c r="K7" s="13">
        <v>3079.88</v>
      </c>
      <c r="L7" s="13">
        <v>7486.56</v>
      </c>
      <c r="M7" s="13">
        <v>373.08</v>
      </c>
      <c r="N7" s="13">
        <v>16000</v>
      </c>
      <c r="O7" s="13">
        <v>97</v>
      </c>
      <c r="P7" s="20">
        <v>14071.45</v>
      </c>
      <c r="Q7" s="13">
        <v>922.14</v>
      </c>
      <c r="R7" s="13">
        <v>9886.5</v>
      </c>
      <c r="S7" s="21">
        <v>262.89</v>
      </c>
      <c r="T7" s="21">
        <v>13996.53</v>
      </c>
      <c r="U7" s="21">
        <v>8114.05</v>
      </c>
      <c r="V7" s="21">
        <v>10902.64</v>
      </c>
      <c r="W7" s="21">
        <v>9438.15</v>
      </c>
      <c r="X7" s="21">
        <v>11758.81</v>
      </c>
      <c r="Y7" s="21">
        <v>14966.79</v>
      </c>
      <c r="Z7" s="21">
        <v>16051.38</v>
      </c>
    </row>
    <row r="8" spans="1:26">
      <c r="A8" s="19" t="s">
        <v>70</v>
      </c>
      <c r="B8" s="13">
        <v>3970.54</v>
      </c>
      <c r="C8" s="13">
        <v>4516.6000000000004</v>
      </c>
      <c r="D8" s="13">
        <v>14679.65</v>
      </c>
      <c r="E8" s="13">
        <v>7884.16</v>
      </c>
      <c r="F8" s="13">
        <v>10224.98</v>
      </c>
      <c r="G8" s="61">
        <v>8178.28</v>
      </c>
      <c r="H8" s="49">
        <v>11687.49</v>
      </c>
      <c r="I8" s="13">
        <v>6550.75</v>
      </c>
      <c r="J8" s="13">
        <v>31907.62</v>
      </c>
      <c r="K8" s="13">
        <v>1104.3900000000001</v>
      </c>
      <c r="L8" s="13">
        <v>21144.22</v>
      </c>
      <c r="M8" s="13">
        <v>18136.47</v>
      </c>
      <c r="N8" s="13">
        <v>16331.67</v>
      </c>
      <c r="O8" s="13">
        <v>14991</v>
      </c>
      <c r="P8" s="20">
        <v>21055.17</v>
      </c>
      <c r="Q8" s="13">
        <v>127</v>
      </c>
      <c r="R8" s="13">
        <v>20883.62</v>
      </c>
      <c r="S8" s="21">
        <v>11326.18</v>
      </c>
      <c r="T8" s="21">
        <v>27015</v>
      </c>
      <c r="U8" s="21">
        <v>22805.75</v>
      </c>
      <c r="V8" s="21">
        <v>18179.12</v>
      </c>
      <c r="W8" s="21">
        <v>17613.099999999999</v>
      </c>
      <c r="X8" s="21">
        <v>27729.59</v>
      </c>
      <c r="Y8" s="21">
        <v>17713.2</v>
      </c>
      <c r="Z8" s="21">
        <v>10612.8</v>
      </c>
    </row>
    <row r="9" spans="1:26">
      <c r="A9" s="19" t="s">
        <v>73</v>
      </c>
      <c r="B9" s="90">
        <v>9885.18</v>
      </c>
      <c r="C9" s="13">
        <v>9834.15</v>
      </c>
      <c r="D9" s="13">
        <v>4583.25</v>
      </c>
      <c r="E9" s="13">
        <v>122.72</v>
      </c>
      <c r="F9" s="13">
        <v>0</v>
      </c>
      <c r="G9" s="61">
        <v>3243.38</v>
      </c>
      <c r="H9" s="49">
        <v>6722.56</v>
      </c>
      <c r="I9" s="13">
        <v>21860.38</v>
      </c>
      <c r="J9" s="13">
        <v>592.85</v>
      </c>
      <c r="K9" s="13">
        <v>521.19000000000005</v>
      </c>
      <c r="L9" s="13">
        <v>10509.79</v>
      </c>
      <c r="M9" s="13">
        <v>14147.85</v>
      </c>
      <c r="N9" s="13">
        <v>12605.4</v>
      </c>
      <c r="O9" s="13">
        <v>15836</v>
      </c>
      <c r="P9" s="20">
        <v>11460.6</v>
      </c>
      <c r="Q9" s="13">
        <v>11587.27</v>
      </c>
      <c r="R9" s="13">
        <v>23818.23</v>
      </c>
      <c r="S9" s="21">
        <v>276.38</v>
      </c>
      <c r="T9" s="21">
        <v>36025</v>
      </c>
      <c r="U9" s="21">
        <v>27610.52</v>
      </c>
      <c r="V9" s="21">
        <v>23216.71</v>
      </c>
      <c r="W9" s="21">
        <v>15959.15</v>
      </c>
      <c r="X9" s="21">
        <v>26554.69</v>
      </c>
      <c r="Y9" s="21">
        <v>26135.75</v>
      </c>
      <c r="Z9" s="21">
        <v>13430.87</v>
      </c>
    </row>
    <row r="10" spans="1:26">
      <c r="A10" s="19" t="s">
        <v>82</v>
      </c>
      <c r="B10" s="13">
        <v>2177.38</v>
      </c>
      <c r="C10" s="13">
        <v>2960.24</v>
      </c>
      <c r="D10" s="13">
        <v>2941.9</v>
      </c>
      <c r="E10" s="13">
        <v>2664.69</v>
      </c>
      <c r="F10" s="13">
        <v>1928.88</v>
      </c>
      <c r="G10" s="61">
        <v>17656.72</v>
      </c>
      <c r="H10" s="49">
        <v>25096.1</v>
      </c>
      <c r="I10" s="13">
        <v>14420.22</v>
      </c>
      <c r="J10" s="13">
        <v>18615</v>
      </c>
      <c r="K10" s="13">
        <v>23000</v>
      </c>
      <c r="L10" s="13">
        <v>14944.32</v>
      </c>
      <c r="M10" s="13">
        <v>17637.099999999999</v>
      </c>
      <c r="N10" s="13">
        <v>17804.95</v>
      </c>
      <c r="O10" s="13">
        <v>13662</v>
      </c>
      <c r="P10" s="20">
        <v>13663.5</v>
      </c>
      <c r="Q10" s="13">
        <v>15855.13</v>
      </c>
      <c r="R10" s="13">
        <v>28088.75</v>
      </c>
      <c r="S10" s="21">
        <v>0</v>
      </c>
      <c r="T10" s="21">
        <v>22763.77</v>
      </c>
      <c r="U10" s="21">
        <v>36451.08</v>
      </c>
      <c r="V10" s="21">
        <v>5734.09</v>
      </c>
      <c r="W10" s="21">
        <v>23791.75</v>
      </c>
      <c r="X10" s="21">
        <v>22942.9</v>
      </c>
      <c r="Y10" s="21">
        <v>21570.77</v>
      </c>
      <c r="Z10" s="21">
        <v>23800</v>
      </c>
    </row>
    <row r="11" spans="1:26">
      <c r="A11" s="19" t="s">
        <v>97</v>
      </c>
      <c r="B11" s="13">
        <v>5708.67</v>
      </c>
      <c r="C11" s="13">
        <v>7628.66</v>
      </c>
      <c r="D11" s="13">
        <v>2700.88</v>
      </c>
      <c r="E11" s="13">
        <v>14610.03</v>
      </c>
      <c r="F11" s="13">
        <v>7470.54</v>
      </c>
      <c r="G11" s="61">
        <v>13061.94</v>
      </c>
      <c r="H11" s="13">
        <v>25680.68</v>
      </c>
      <c r="I11" s="13">
        <v>10519.1</v>
      </c>
      <c r="J11" s="13">
        <v>14729.17</v>
      </c>
      <c r="K11" s="13">
        <v>25459.42</v>
      </c>
      <c r="L11" s="13">
        <v>27327.64</v>
      </c>
      <c r="M11" s="13">
        <v>30777.83</v>
      </c>
      <c r="N11" s="13">
        <v>41611.980000000003</v>
      </c>
      <c r="O11" s="13">
        <v>37875</v>
      </c>
      <c r="P11" s="20">
        <v>58182.31</v>
      </c>
      <c r="Q11" s="13">
        <v>44740.82</v>
      </c>
      <c r="R11" s="13">
        <v>59035.37</v>
      </c>
      <c r="S11" s="21">
        <v>45221.440000000002</v>
      </c>
      <c r="T11" s="21">
        <v>74116.22</v>
      </c>
      <c r="U11" s="21">
        <v>45261.51</v>
      </c>
      <c r="V11" s="21">
        <v>80255.8</v>
      </c>
      <c r="W11" s="21">
        <v>81912.789999999994</v>
      </c>
      <c r="X11" s="21">
        <v>81446.77</v>
      </c>
      <c r="Y11" s="21">
        <v>106594.88</v>
      </c>
      <c r="Z11" s="21">
        <v>90160</v>
      </c>
    </row>
    <row r="12" spans="1:26">
      <c r="A12" s="19" t="s">
        <v>105</v>
      </c>
      <c r="B12" s="90">
        <v>5842.54</v>
      </c>
      <c r="C12" s="13">
        <v>3629.31</v>
      </c>
      <c r="D12" s="13">
        <v>10117.4</v>
      </c>
      <c r="E12" s="13">
        <v>1302.06</v>
      </c>
      <c r="F12" s="13">
        <v>236.25</v>
      </c>
      <c r="G12" s="61">
        <v>16915.66</v>
      </c>
      <c r="H12" s="49">
        <v>2352.7800000000002</v>
      </c>
      <c r="I12" s="13">
        <v>7164.79</v>
      </c>
      <c r="J12" s="13">
        <v>3873.13</v>
      </c>
      <c r="K12" s="13">
        <v>4415.2700000000004</v>
      </c>
      <c r="L12" s="13">
        <v>5544.67</v>
      </c>
      <c r="M12" s="13">
        <v>160.29</v>
      </c>
      <c r="N12" s="13">
        <v>10703.53</v>
      </c>
      <c r="O12" s="13">
        <v>3937</v>
      </c>
      <c r="P12" s="20">
        <v>323.19</v>
      </c>
      <c r="Q12" s="13">
        <v>12786.18</v>
      </c>
      <c r="R12" s="13">
        <v>6438.43</v>
      </c>
      <c r="S12" s="21">
        <v>5975.43</v>
      </c>
      <c r="T12" s="21">
        <v>4002.67</v>
      </c>
      <c r="U12" s="21">
        <v>12330.87</v>
      </c>
      <c r="V12" s="21">
        <v>11710.61</v>
      </c>
      <c r="W12" s="21">
        <v>13116.76</v>
      </c>
      <c r="X12" s="21">
        <v>19483.39</v>
      </c>
      <c r="Y12" s="21">
        <v>7699.41</v>
      </c>
      <c r="Z12" s="21">
        <v>8974.9</v>
      </c>
    </row>
    <row r="13" spans="1:26">
      <c r="A13" s="19" t="s">
        <v>107</v>
      </c>
      <c r="B13" s="13">
        <v>50</v>
      </c>
      <c r="C13" s="13">
        <v>1138.02</v>
      </c>
      <c r="D13" s="13">
        <v>86.85</v>
      </c>
      <c r="E13" s="13">
        <v>305.62</v>
      </c>
      <c r="F13" s="13">
        <v>243.59</v>
      </c>
      <c r="G13" s="61">
        <v>371.43</v>
      </c>
      <c r="H13" s="49">
        <v>5475.53</v>
      </c>
      <c r="I13" s="13">
        <v>10081.629999999999</v>
      </c>
      <c r="J13" s="13">
        <v>0</v>
      </c>
      <c r="K13" s="13">
        <v>10005.450000000001</v>
      </c>
      <c r="L13" s="13">
        <v>19967.400000000001</v>
      </c>
      <c r="M13" s="13">
        <v>49.5</v>
      </c>
      <c r="N13" s="13">
        <v>7752.59</v>
      </c>
      <c r="O13" s="13">
        <v>10391</v>
      </c>
      <c r="P13" s="20">
        <v>15042.68</v>
      </c>
      <c r="Q13" s="13">
        <v>18591.5</v>
      </c>
      <c r="R13" s="13">
        <v>17498.14</v>
      </c>
      <c r="S13" s="21">
        <v>10818.62</v>
      </c>
      <c r="T13" s="21">
        <v>18848.759999999998</v>
      </c>
      <c r="U13" s="21">
        <v>25123.05</v>
      </c>
      <c r="V13" s="21">
        <v>29280.83</v>
      </c>
      <c r="W13" s="21">
        <v>18451.7</v>
      </c>
      <c r="X13" s="21">
        <v>45071.05</v>
      </c>
      <c r="Y13" s="21">
        <v>32945.03</v>
      </c>
      <c r="Z13" s="21">
        <v>31490.11</v>
      </c>
    </row>
    <row r="14" spans="1:26">
      <c r="A14" s="19" t="s">
        <v>109</v>
      </c>
      <c r="B14" s="13">
        <v>3585.62</v>
      </c>
      <c r="C14" s="13">
        <v>4397.2299999999996</v>
      </c>
      <c r="D14" s="13">
        <v>4029.42</v>
      </c>
      <c r="E14" s="13">
        <v>3889.22</v>
      </c>
      <c r="F14" s="13">
        <v>2567.9299999999998</v>
      </c>
      <c r="G14" s="61">
        <v>3741.18</v>
      </c>
      <c r="H14" s="49">
        <v>3610.37</v>
      </c>
      <c r="I14" s="13">
        <v>3959.69</v>
      </c>
      <c r="J14" s="13">
        <v>4172.45</v>
      </c>
      <c r="K14" s="13">
        <v>4377.72</v>
      </c>
      <c r="L14" s="13">
        <v>3440.46</v>
      </c>
      <c r="M14" s="13">
        <v>4015.22</v>
      </c>
      <c r="N14" s="13">
        <v>985</v>
      </c>
      <c r="O14" s="13">
        <v>7035</v>
      </c>
      <c r="P14" s="20">
        <v>440.51</v>
      </c>
      <c r="Q14" s="13">
        <v>3768.98</v>
      </c>
      <c r="R14" s="13">
        <v>4165.6000000000004</v>
      </c>
      <c r="S14" s="21">
        <v>678.23</v>
      </c>
      <c r="T14" s="21">
        <v>5295.12</v>
      </c>
      <c r="U14" s="21">
        <v>3255.72</v>
      </c>
      <c r="V14" s="21">
        <v>3685.74</v>
      </c>
      <c r="W14" s="21">
        <v>0</v>
      </c>
      <c r="X14" s="21">
        <v>0</v>
      </c>
      <c r="Y14" s="21">
        <v>7427.04</v>
      </c>
      <c r="Z14" s="21">
        <v>0</v>
      </c>
    </row>
    <row r="15" spans="1:26">
      <c r="A15" s="22" t="s">
        <v>110</v>
      </c>
      <c r="B15" s="91">
        <v>2843.19</v>
      </c>
      <c r="C15" s="23">
        <v>2699.13</v>
      </c>
      <c r="D15" s="23">
        <v>1705.08</v>
      </c>
      <c r="E15" s="23">
        <v>950.49</v>
      </c>
      <c r="F15" s="23">
        <v>1014.92</v>
      </c>
      <c r="G15" s="73">
        <v>2054.2800000000002</v>
      </c>
      <c r="H15" s="58">
        <v>1335.46</v>
      </c>
      <c r="I15" s="23">
        <v>2331.0500000000002</v>
      </c>
      <c r="J15" s="23">
        <v>2778.68</v>
      </c>
      <c r="K15" s="23">
        <v>1734.57</v>
      </c>
      <c r="L15" s="23">
        <v>4270.68</v>
      </c>
      <c r="M15" s="23">
        <v>7554.57</v>
      </c>
      <c r="N15" s="23">
        <v>6206.92</v>
      </c>
      <c r="O15" s="23">
        <v>14619</v>
      </c>
      <c r="P15" s="24">
        <v>3936.24</v>
      </c>
      <c r="Q15" s="23">
        <v>6235.55</v>
      </c>
      <c r="R15" s="23">
        <v>9466.74</v>
      </c>
      <c r="S15" s="24">
        <v>7081.23</v>
      </c>
      <c r="T15" s="24">
        <v>8552.74</v>
      </c>
      <c r="U15" s="24">
        <v>7121.52</v>
      </c>
      <c r="V15" s="24">
        <v>10081.99</v>
      </c>
      <c r="W15" s="24">
        <v>11868.2</v>
      </c>
      <c r="X15" s="24">
        <v>15546.74</v>
      </c>
      <c r="Y15" s="24">
        <v>9872.82</v>
      </c>
      <c r="Z15" s="24">
        <v>21605.87</v>
      </c>
    </row>
    <row r="16" spans="1:26">
      <c r="A16" s="25" t="s">
        <v>128</v>
      </c>
      <c r="B16" s="26">
        <f>SUM(B4:B15)</f>
        <v>42062.170000000006</v>
      </c>
      <c r="C16" s="26">
        <f>SUM(C4:C15)</f>
        <v>42578.27</v>
      </c>
      <c r="D16" s="26">
        <f>SUM(D4:D15)</f>
        <v>45760.69</v>
      </c>
      <c r="E16" s="26">
        <f>SUM(E4:E15)</f>
        <v>38398.01</v>
      </c>
      <c r="F16" s="47">
        <f t="shared" ref="F16:L16" si="0">SUM(F4:F15)</f>
        <v>27582.799999999999</v>
      </c>
      <c r="G16" s="47">
        <f t="shared" si="0"/>
        <v>77341.049999999988</v>
      </c>
      <c r="H16" s="47">
        <f t="shared" si="0"/>
        <v>93495.96</v>
      </c>
      <c r="I16" s="26">
        <f t="shared" si="0"/>
        <v>92066.32</v>
      </c>
      <c r="J16" s="26">
        <f t="shared" si="0"/>
        <v>80704.76999999999</v>
      </c>
      <c r="K16" s="26">
        <f t="shared" si="0"/>
        <v>90824.900000000009</v>
      </c>
      <c r="L16" s="26">
        <f t="shared" si="0"/>
        <v>129019.65000000002</v>
      </c>
      <c r="M16" s="26">
        <f t="shared" ref="M16:R16" si="1">SUM(M4:M15)</f>
        <v>109125.63</v>
      </c>
      <c r="N16" s="26">
        <f t="shared" si="1"/>
        <v>158431.31</v>
      </c>
      <c r="O16" s="26">
        <f t="shared" si="1"/>
        <v>138387</v>
      </c>
      <c r="P16" s="26">
        <f t="shared" si="1"/>
        <v>163580.63</v>
      </c>
      <c r="Q16" s="26">
        <f t="shared" si="1"/>
        <v>122791.19999999998</v>
      </c>
      <c r="R16" s="26">
        <f t="shared" si="1"/>
        <v>215901.04</v>
      </c>
      <c r="S16" s="27">
        <v>101528.32000000001</v>
      </c>
      <c r="T16" s="27">
        <v>240741.43</v>
      </c>
      <c r="U16" s="27">
        <v>212524.48</v>
      </c>
      <c r="V16" s="27">
        <v>209738.37</v>
      </c>
      <c r="W16" s="27">
        <v>270201.49</v>
      </c>
      <c r="X16" s="27">
        <v>278929.40999999997</v>
      </c>
      <c r="Y16" s="27">
        <v>302738.59999999998</v>
      </c>
      <c r="Z16" s="27">
        <v>245434.09</v>
      </c>
    </row>
  </sheetData>
  <mergeCells count="1">
    <mergeCell ref="A1:Z1"/>
  </mergeCells>
  <phoneticPr fontId="2" type="noConversion"/>
  <pageMargins left="0.75" right="0.75" top="1" bottom="1" header="0.5" footer="0.5"/>
  <pageSetup scale="79" orientation="landscape" horizontalDpi="4294967293" vertic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24"/>
  <sheetViews>
    <sheetView zoomScale="125" zoomScaleNormal="125" workbookViewId="0">
      <pane xSplit="1" topLeftCell="B1" activePane="topRight" state="frozen"/>
      <selection pane="topRight" activeCell="G12" sqref="G12"/>
    </sheetView>
  </sheetViews>
  <sheetFormatPr baseColWidth="10" defaultColWidth="8.83203125" defaultRowHeight="13"/>
  <cols>
    <col min="1" max="1" width="16.6640625" customWidth="1"/>
    <col min="2" max="2" width="13.33203125" style="7" customWidth="1"/>
    <col min="3" max="3" width="10.5" customWidth="1"/>
    <col min="4" max="4" width="11.1640625" customWidth="1"/>
    <col min="5" max="5" width="11" customWidth="1"/>
    <col min="6" max="6" width="10.33203125" customWidth="1"/>
    <col min="7" max="7" width="11.5" customWidth="1"/>
    <col min="8" max="8" width="9.6640625" style="7" customWidth="1"/>
    <col min="9" max="9" width="10.83203125" customWidth="1"/>
    <col min="10" max="10" width="9.6640625" customWidth="1"/>
    <col min="11" max="11" width="10.6640625" style="7" customWidth="1"/>
    <col min="12" max="13" width="11.5" customWidth="1"/>
    <col min="14" max="14" width="10.83203125" customWidth="1"/>
    <col min="15" max="15" width="10.5" customWidth="1"/>
    <col min="16" max="16" width="11.33203125" customWidth="1"/>
    <col min="17" max="17" width="11.6640625" customWidth="1"/>
    <col min="18" max="18" width="10.6640625" customWidth="1"/>
    <col min="19" max="19" width="12.1640625" customWidth="1"/>
    <col min="20" max="20" width="11.83203125" customWidth="1"/>
    <col min="21" max="21" width="12" customWidth="1"/>
    <col min="22" max="22" width="11.6640625" customWidth="1"/>
    <col min="23" max="23" width="11.1640625" customWidth="1"/>
    <col min="24" max="24" width="11" customWidth="1"/>
    <col min="25" max="25" width="10.5" customWidth="1"/>
    <col min="26" max="26" width="11.6640625" customWidth="1"/>
  </cols>
  <sheetData>
    <row r="1" spans="1:26" ht="17">
      <c r="A1" s="100" t="s">
        <v>194</v>
      </c>
      <c r="B1" s="100"/>
      <c r="C1" s="100"/>
      <c r="D1" s="100"/>
      <c r="E1" s="100"/>
      <c r="F1" s="100"/>
      <c r="G1" s="100"/>
      <c r="H1" s="100"/>
      <c r="I1" s="100"/>
      <c r="J1" s="100"/>
      <c r="K1" s="100"/>
      <c r="L1" s="100"/>
      <c r="M1" s="100"/>
      <c r="N1" s="100"/>
      <c r="O1" s="100"/>
      <c r="P1" s="100"/>
      <c r="Q1" s="100"/>
      <c r="R1" s="100"/>
      <c r="S1" s="100"/>
      <c r="T1" s="100"/>
      <c r="U1" s="100"/>
      <c r="V1" s="100"/>
      <c r="W1" s="100"/>
      <c r="X1" s="100"/>
      <c r="Y1" s="100"/>
      <c r="Z1" s="100"/>
    </row>
    <row r="3" spans="1:26" s="76" customFormat="1" ht="15">
      <c r="A3" s="67" t="s">
        <v>1</v>
      </c>
      <c r="B3" s="75" t="s">
        <v>184</v>
      </c>
      <c r="C3" s="67" t="s">
        <v>177</v>
      </c>
      <c r="D3" s="67" t="s">
        <v>176</v>
      </c>
      <c r="E3" s="67" t="s">
        <v>174</v>
      </c>
      <c r="F3" s="67" t="s">
        <v>173</v>
      </c>
      <c r="G3" s="67" t="s">
        <v>167</v>
      </c>
      <c r="H3" s="68">
        <v>2018</v>
      </c>
      <c r="I3" s="67" t="s">
        <v>160</v>
      </c>
      <c r="J3" s="67" t="s">
        <v>158</v>
      </c>
      <c r="K3" s="75" t="s">
        <v>152</v>
      </c>
      <c r="L3" s="75" t="s">
        <v>145</v>
      </c>
      <c r="M3" s="75" t="s">
        <v>138</v>
      </c>
      <c r="N3" s="75" t="s">
        <v>139</v>
      </c>
      <c r="O3" s="75" t="s">
        <v>140</v>
      </c>
      <c r="P3" s="75" t="s">
        <v>141</v>
      </c>
      <c r="Q3" s="75" t="s">
        <v>137</v>
      </c>
      <c r="R3" s="75" t="s">
        <v>136</v>
      </c>
      <c r="S3" s="18">
        <v>2007</v>
      </c>
      <c r="T3" s="18">
        <v>2006</v>
      </c>
      <c r="U3" s="18">
        <v>2005</v>
      </c>
      <c r="V3" s="18">
        <v>2004</v>
      </c>
      <c r="W3" s="18">
        <v>2003</v>
      </c>
      <c r="X3" s="18">
        <v>2002</v>
      </c>
      <c r="Y3" s="18">
        <v>2001</v>
      </c>
      <c r="Z3" s="18">
        <v>2000</v>
      </c>
    </row>
    <row r="4" spans="1:26" ht="15">
      <c r="A4" s="19" t="s">
        <v>172</v>
      </c>
      <c r="B4" s="13"/>
      <c r="C4" s="13">
        <v>0</v>
      </c>
      <c r="D4" s="13">
        <v>0</v>
      </c>
      <c r="E4" s="13">
        <v>0</v>
      </c>
      <c r="F4" s="13">
        <v>0</v>
      </c>
      <c r="G4" s="61">
        <v>28.55</v>
      </c>
      <c r="H4" s="49"/>
      <c r="I4" s="13"/>
      <c r="J4" s="13"/>
      <c r="K4" s="13"/>
      <c r="L4" s="13"/>
      <c r="M4" s="13"/>
      <c r="N4" s="13"/>
      <c r="O4" s="13"/>
      <c r="P4" s="20"/>
      <c r="Q4" s="13"/>
      <c r="R4" s="13"/>
      <c r="S4" s="21"/>
      <c r="T4" s="21"/>
      <c r="U4" s="21"/>
      <c r="V4" s="21"/>
      <c r="W4" s="21"/>
      <c r="X4" s="21"/>
      <c r="Y4" s="21"/>
      <c r="Z4" s="21"/>
    </row>
    <row r="5" spans="1:26" ht="16" customHeight="1">
      <c r="A5" s="19" t="s">
        <v>3</v>
      </c>
      <c r="B5" s="90">
        <v>1780.27</v>
      </c>
      <c r="C5" s="13">
        <v>1060.95</v>
      </c>
      <c r="D5" s="13">
        <v>5132.99</v>
      </c>
      <c r="E5" s="13">
        <v>753.63</v>
      </c>
      <c r="F5" s="13">
        <v>1102.93</v>
      </c>
      <c r="G5" s="61">
        <v>4419.7700000000004</v>
      </c>
      <c r="H5" s="49">
        <v>3786.38</v>
      </c>
      <c r="I5" s="13">
        <v>7092.08</v>
      </c>
      <c r="J5" s="13">
        <v>8543.4</v>
      </c>
      <c r="K5" s="13">
        <v>2673.76</v>
      </c>
      <c r="L5" s="13">
        <v>94.74</v>
      </c>
      <c r="M5" s="13">
        <v>5911.04</v>
      </c>
      <c r="N5" s="13">
        <v>6807.66</v>
      </c>
      <c r="O5" s="13">
        <v>6399</v>
      </c>
      <c r="P5" s="20">
        <v>5266.66</v>
      </c>
      <c r="Q5" s="13">
        <v>6182.89</v>
      </c>
      <c r="R5" s="13">
        <v>7973.82</v>
      </c>
      <c r="S5" s="21">
        <v>8093.13</v>
      </c>
      <c r="T5" s="21">
        <v>7594.14</v>
      </c>
      <c r="U5" s="21">
        <v>6306.99</v>
      </c>
      <c r="V5" s="21">
        <v>7971.53</v>
      </c>
      <c r="W5" s="21">
        <v>8956.7900000000009</v>
      </c>
      <c r="X5" s="21">
        <v>10960.39</v>
      </c>
      <c r="Y5" s="21">
        <v>6010.44</v>
      </c>
      <c r="Z5" s="21">
        <v>10395.459999999999</v>
      </c>
    </row>
    <row r="6" spans="1:26" ht="15">
      <c r="A6" s="19" t="s">
        <v>5</v>
      </c>
      <c r="B6" s="90">
        <v>4668.2700000000004</v>
      </c>
      <c r="C6" s="13">
        <v>4329.0200000000004</v>
      </c>
      <c r="D6" s="13">
        <v>612</v>
      </c>
      <c r="E6" s="13">
        <v>3004.85</v>
      </c>
      <c r="F6" s="13">
        <v>1447.16</v>
      </c>
      <c r="G6" s="61">
        <v>9498.85</v>
      </c>
      <c r="H6" s="49">
        <v>7786.61</v>
      </c>
      <c r="I6" s="13">
        <v>14374.09</v>
      </c>
      <c r="J6" s="13">
        <v>932.05</v>
      </c>
      <c r="K6" s="13">
        <v>14881.2</v>
      </c>
      <c r="L6" s="13">
        <v>16297.49</v>
      </c>
      <c r="M6" s="13">
        <v>25871.74</v>
      </c>
      <c r="N6" s="13">
        <v>11889.55</v>
      </c>
      <c r="O6" s="13">
        <v>24428</v>
      </c>
      <c r="P6" s="20">
        <v>22013.61</v>
      </c>
      <c r="Q6" s="13">
        <v>19625.63</v>
      </c>
      <c r="R6" s="13">
        <v>34037.480000000003</v>
      </c>
      <c r="S6" s="21">
        <v>29636.46</v>
      </c>
      <c r="T6" s="21">
        <v>37783.050000000003</v>
      </c>
      <c r="U6" s="21">
        <v>18021.12</v>
      </c>
      <c r="V6" s="21">
        <v>35967.22</v>
      </c>
      <c r="W6" s="21">
        <v>27401.9</v>
      </c>
      <c r="X6" s="21">
        <v>47010.28</v>
      </c>
      <c r="Y6" s="21">
        <v>35038.879999999997</v>
      </c>
      <c r="Z6" s="21">
        <v>33545.360000000001</v>
      </c>
    </row>
    <row r="7" spans="1:26" ht="15">
      <c r="A7" s="19" t="s">
        <v>9</v>
      </c>
      <c r="B7" s="90">
        <v>1637.3</v>
      </c>
      <c r="C7" s="13">
        <v>576.27</v>
      </c>
      <c r="D7" s="13">
        <v>4502.63</v>
      </c>
      <c r="E7" s="13">
        <v>4601.67</v>
      </c>
      <c r="F7" s="13">
        <v>2744</v>
      </c>
      <c r="G7" s="61">
        <v>7958.32</v>
      </c>
      <c r="H7" s="49">
        <v>10969.12</v>
      </c>
      <c r="I7" s="13">
        <v>7711.3</v>
      </c>
      <c r="J7" s="13">
        <v>7116.77</v>
      </c>
      <c r="K7" s="13">
        <v>11575.71</v>
      </c>
      <c r="L7" s="13">
        <v>14420.61</v>
      </c>
      <c r="M7" s="13">
        <v>12734.65</v>
      </c>
      <c r="N7" s="13">
        <v>17620.259999999998</v>
      </c>
      <c r="O7" s="13">
        <v>18429</v>
      </c>
      <c r="P7" s="20">
        <v>10245.43</v>
      </c>
      <c r="Q7" s="13">
        <v>13865.05</v>
      </c>
      <c r="R7" s="13">
        <v>38854.35</v>
      </c>
      <c r="S7" s="21">
        <v>12015.08</v>
      </c>
      <c r="T7" s="21">
        <v>14107.4</v>
      </c>
      <c r="U7" s="21">
        <v>28597.38</v>
      </c>
      <c r="V7" s="21">
        <v>16445.78</v>
      </c>
      <c r="W7" s="21">
        <v>28751.87</v>
      </c>
      <c r="X7" s="21">
        <v>48773.95</v>
      </c>
      <c r="Y7" s="21">
        <v>17700</v>
      </c>
      <c r="Z7" s="21">
        <v>29425</v>
      </c>
    </row>
    <row r="8" spans="1:26" ht="15">
      <c r="A8" s="19" t="s">
        <v>26</v>
      </c>
      <c r="B8" s="90">
        <v>4565.97</v>
      </c>
      <c r="C8" s="13">
        <v>3324.49</v>
      </c>
      <c r="D8" s="13">
        <v>2951.26</v>
      </c>
      <c r="E8" s="13">
        <v>2156.89</v>
      </c>
      <c r="F8" s="13">
        <v>1848.09</v>
      </c>
      <c r="G8" s="61">
        <v>4104.1099999999997</v>
      </c>
      <c r="H8" s="49">
        <v>4153.4399999999996</v>
      </c>
      <c r="I8" s="13">
        <v>4893.99</v>
      </c>
      <c r="J8" s="13">
        <v>3471.2</v>
      </c>
      <c r="K8" s="13">
        <v>5213.09</v>
      </c>
      <c r="L8" s="13">
        <v>8389.91</v>
      </c>
      <c r="M8" s="13">
        <v>314.05</v>
      </c>
      <c r="N8" s="13">
        <v>4128.9799999999996</v>
      </c>
      <c r="O8" s="13">
        <v>4338</v>
      </c>
      <c r="P8" s="20">
        <v>5175.04</v>
      </c>
      <c r="Q8" s="13">
        <v>3857.14</v>
      </c>
      <c r="R8" s="13">
        <v>5105.6899999999996</v>
      </c>
      <c r="S8" s="21">
        <v>831.72</v>
      </c>
      <c r="T8" s="21">
        <v>5995.18</v>
      </c>
      <c r="U8" s="21">
        <v>5517.92</v>
      </c>
      <c r="V8" s="21">
        <v>5645.11</v>
      </c>
      <c r="W8" s="21">
        <v>4833.92</v>
      </c>
      <c r="X8" s="21">
        <v>8348.91</v>
      </c>
      <c r="Y8" s="21">
        <v>6158</v>
      </c>
      <c r="Z8" s="21">
        <v>7672.24</v>
      </c>
    </row>
    <row r="9" spans="1:26" ht="15">
      <c r="A9" s="19" t="s">
        <v>31</v>
      </c>
      <c r="B9" s="13">
        <v>1512.17</v>
      </c>
      <c r="C9" s="13">
        <v>4983.92</v>
      </c>
      <c r="D9" s="13">
        <v>2088.69</v>
      </c>
      <c r="E9" s="13">
        <v>5376.6</v>
      </c>
      <c r="F9" s="13">
        <v>249.25</v>
      </c>
      <c r="G9" s="61">
        <v>5237.6400000000003</v>
      </c>
      <c r="H9" s="49">
        <v>5928.64</v>
      </c>
      <c r="I9" s="13">
        <v>3368.27</v>
      </c>
      <c r="J9" s="13">
        <v>4413.04</v>
      </c>
      <c r="K9" s="13">
        <v>2189.27</v>
      </c>
      <c r="L9" s="13">
        <v>694.96</v>
      </c>
      <c r="M9" s="13">
        <v>5314.76</v>
      </c>
      <c r="N9" s="13">
        <v>5468.82</v>
      </c>
      <c r="O9" s="13">
        <v>17091</v>
      </c>
      <c r="P9" s="20">
        <v>5141.2700000000004</v>
      </c>
      <c r="Q9" s="13">
        <v>10210.620000000001</v>
      </c>
      <c r="R9" s="13">
        <v>12184.5</v>
      </c>
      <c r="S9" s="21">
        <v>9354.15</v>
      </c>
      <c r="T9" s="21">
        <v>8597.7099999999991</v>
      </c>
      <c r="U9" s="21">
        <v>15889.22</v>
      </c>
      <c r="V9" s="21">
        <v>20373.689999999999</v>
      </c>
      <c r="W9" s="21">
        <v>22081.51</v>
      </c>
      <c r="X9" s="21">
        <v>29987.23</v>
      </c>
      <c r="Y9" s="21">
        <v>24201.08</v>
      </c>
      <c r="Z9" s="21">
        <v>31855.34</v>
      </c>
    </row>
    <row r="10" spans="1:26" ht="15">
      <c r="A10" s="19" t="s">
        <v>37</v>
      </c>
      <c r="B10" s="90">
        <v>2411.38</v>
      </c>
      <c r="C10" s="13">
        <v>961.25</v>
      </c>
      <c r="D10" s="13">
        <v>1822.06</v>
      </c>
      <c r="E10" s="13">
        <v>770.37</v>
      </c>
      <c r="F10" s="13">
        <v>1027.25</v>
      </c>
      <c r="G10" s="61">
        <v>4263.6899999999996</v>
      </c>
      <c r="H10" s="49">
        <v>3072.07</v>
      </c>
      <c r="I10" s="13">
        <v>1010.99</v>
      </c>
      <c r="J10" s="13">
        <v>2357.4</v>
      </c>
      <c r="K10" s="13">
        <v>3832.54</v>
      </c>
      <c r="L10" s="13">
        <v>7189.7</v>
      </c>
      <c r="M10" s="13">
        <v>3038.45</v>
      </c>
      <c r="N10" s="13">
        <v>8609.24</v>
      </c>
      <c r="O10" s="13">
        <v>12698</v>
      </c>
      <c r="P10" s="20">
        <v>14097.49</v>
      </c>
      <c r="Q10" s="13">
        <v>17718.990000000002</v>
      </c>
      <c r="R10" s="13">
        <v>10947.65</v>
      </c>
      <c r="S10" s="21">
        <v>15274.42</v>
      </c>
      <c r="T10" s="21">
        <v>6683.26</v>
      </c>
      <c r="U10" s="21">
        <v>20708.03</v>
      </c>
      <c r="V10" s="21">
        <v>11570.09</v>
      </c>
      <c r="W10" s="21">
        <v>12032.7</v>
      </c>
      <c r="X10" s="21">
        <v>1031.56</v>
      </c>
      <c r="Y10" s="21">
        <v>1416.53</v>
      </c>
      <c r="Z10" s="21">
        <v>15311.11</v>
      </c>
    </row>
    <row r="11" spans="1:26" ht="15">
      <c r="A11" s="19" t="s">
        <v>39</v>
      </c>
      <c r="B11" s="90">
        <v>2255.38</v>
      </c>
      <c r="C11" s="13">
        <v>2024.81</v>
      </c>
      <c r="D11" s="13">
        <v>1037.77</v>
      </c>
      <c r="E11" s="13">
        <v>75</v>
      </c>
      <c r="F11" s="13">
        <v>20</v>
      </c>
      <c r="G11" s="61">
        <v>2756.61</v>
      </c>
      <c r="H11" s="49">
        <v>2873.65</v>
      </c>
      <c r="I11" s="13">
        <v>1503.76</v>
      </c>
      <c r="J11" s="13">
        <v>579.54999999999995</v>
      </c>
      <c r="K11" s="13">
        <v>3061.39</v>
      </c>
      <c r="L11" s="13">
        <v>3801.78</v>
      </c>
      <c r="M11" s="13">
        <v>2097.3000000000002</v>
      </c>
      <c r="N11" s="13">
        <v>4624.82</v>
      </c>
      <c r="O11" s="13">
        <v>2232</v>
      </c>
      <c r="P11" s="20">
        <v>2443.69</v>
      </c>
      <c r="Q11" s="13">
        <v>5639.49</v>
      </c>
      <c r="R11" s="13">
        <v>311.06</v>
      </c>
      <c r="S11" s="21">
        <v>0</v>
      </c>
      <c r="T11" s="21">
        <v>5303.4</v>
      </c>
      <c r="U11" s="21">
        <v>4661.43</v>
      </c>
      <c r="V11" s="21">
        <v>5796.7</v>
      </c>
      <c r="W11" s="21">
        <v>4905.17</v>
      </c>
      <c r="X11" s="21">
        <v>9876.08</v>
      </c>
      <c r="Y11" s="21">
        <v>0</v>
      </c>
      <c r="Z11" s="21">
        <v>10651.81</v>
      </c>
    </row>
    <row r="12" spans="1:26" ht="15">
      <c r="A12" s="19" t="s">
        <v>47</v>
      </c>
      <c r="B12" s="13">
        <v>9258.68</v>
      </c>
      <c r="C12" s="13">
        <v>11634</v>
      </c>
      <c r="D12" s="13">
        <v>12817.38</v>
      </c>
      <c r="E12" s="13">
        <v>9111.48</v>
      </c>
      <c r="F12" s="13">
        <v>8277.7999999999993</v>
      </c>
      <c r="G12" s="61">
        <v>21083.45</v>
      </c>
      <c r="H12" s="49">
        <v>20675.099999999999</v>
      </c>
      <c r="I12" s="13">
        <v>13962.44</v>
      </c>
      <c r="J12" s="13">
        <v>23097.24</v>
      </c>
      <c r="K12" s="13">
        <v>15696.7</v>
      </c>
      <c r="L12" s="13">
        <v>11113.51</v>
      </c>
      <c r="M12" s="13">
        <v>15979.04</v>
      </c>
      <c r="N12" s="13">
        <v>11351.88</v>
      </c>
      <c r="O12" s="13">
        <v>26617</v>
      </c>
      <c r="P12" s="20">
        <v>6028.37</v>
      </c>
      <c r="Q12" s="13">
        <v>40044.18</v>
      </c>
      <c r="R12" s="13">
        <v>8712.91</v>
      </c>
      <c r="S12" s="21">
        <v>25666.87</v>
      </c>
      <c r="T12" s="21">
        <v>28038.240000000002</v>
      </c>
      <c r="U12" s="21">
        <v>30521.040000000001</v>
      </c>
      <c r="V12" s="21">
        <v>40046.050000000003</v>
      </c>
      <c r="W12" s="21">
        <v>34884.519999999997</v>
      </c>
      <c r="X12" s="21">
        <v>40679.47</v>
      </c>
      <c r="Y12" s="21">
        <v>84980.49</v>
      </c>
      <c r="Z12" s="21">
        <v>20982.3</v>
      </c>
    </row>
    <row r="13" spans="1:26" ht="15">
      <c r="A13" s="19" t="s">
        <v>53</v>
      </c>
      <c r="B13" s="13"/>
      <c r="C13" s="13">
        <v>0</v>
      </c>
      <c r="D13" s="13">
        <v>0</v>
      </c>
      <c r="E13" s="13">
        <v>0</v>
      </c>
      <c r="F13" s="13">
        <v>0</v>
      </c>
      <c r="G13" s="61">
        <v>0</v>
      </c>
      <c r="H13" s="49">
        <v>0</v>
      </c>
      <c r="I13" s="13">
        <v>0</v>
      </c>
      <c r="J13" s="13">
        <v>0</v>
      </c>
      <c r="K13" s="19">
        <v>0</v>
      </c>
      <c r="L13" s="13">
        <v>256.89999999999998</v>
      </c>
      <c r="M13" s="13">
        <v>0</v>
      </c>
      <c r="N13" s="13">
        <v>239</v>
      </c>
      <c r="O13" s="13">
        <v>0</v>
      </c>
      <c r="P13" s="13">
        <v>0</v>
      </c>
      <c r="Q13" s="13">
        <v>0</v>
      </c>
      <c r="R13" s="13">
        <v>0</v>
      </c>
      <c r="S13" s="13">
        <v>0</v>
      </c>
      <c r="T13" s="13">
        <v>0</v>
      </c>
      <c r="U13" s="13">
        <v>856.19</v>
      </c>
      <c r="V13" s="13">
        <v>0</v>
      </c>
      <c r="W13" s="13">
        <v>278</v>
      </c>
      <c r="X13" s="13">
        <v>0</v>
      </c>
      <c r="Y13" s="13">
        <v>0</v>
      </c>
      <c r="Z13" s="13">
        <v>0</v>
      </c>
    </row>
    <row r="14" spans="1:26" ht="15">
      <c r="A14" s="19" t="s">
        <v>155</v>
      </c>
      <c r="B14" s="13"/>
      <c r="C14" s="13">
        <v>0</v>
      </c>
      <c r="D14" s="13">
        <v>0</v>
      </c>
      <c r="E14" s="13">
        <v>70</v>
      </c>
      <c r="F14" s="13">
        <v>0</v>
      </c>
      <c r="G14" s="61">
        <v>0</v>
      </c>
      <c r="H14" s="49">
        <v>200</v>
      </c>
      <c r="I14" s="13">
        <v>102.02</v>
      </c>
      <c r="J14" s="13">
        <v>0</v>
      </c>
      <c r="K14" s="13">
        <v>420.51</v>
      </c>
      <c r="L14" s="13">
        <v>0</v>
      </c>
      <c r="M14" s="13">
        <v>0</v>
      </c>
      <c r="N14" s="13">
        <v>1124.78</v>
      </c>
      <c r="O14" s="13">
        <v>0</v>
      </c>
      <c r="P14" s="20">
        <v>0</v>
      </c>
      <c r="Q14" s="13">
        <v>0</v>
      </c>
      <c r="R14" s="13">
        <v>0</v>
      </c>
      <c r="S14" s="21">
        <v>0</v>
      </c>
      <c r="T14" s="21">
        <v>54.73</v>
      </c>
      <c r="U14" s="21">
        <v>25</v>
      </c>
      <c r="V14" s="21">
        <v>48.22</v>
      </c>
      <c r="W14" s="21">
        <v>177.64</v>
      </c>
      <c r="X14" s="21">
        <v>0</v>
      </c>
      <c r="Y14" s="21">
        <v>0</v>
      </c>
      <c r="Z14" s="21">
        <v>0</v>
      </c>
    </row>
    <row r="15" spans="1:26" ht="15">
      <c r="A15" s="19" t="s">
        <v>60</v>
      </c>
      <c r="B15" s="13">
        <v>5866.51</v>
      </c>
      <c r="C15" s="13">
        <v>7106.4</v>
      </c>
      <c r="D15" s="13">
        <v>5822.36</v>
      </c>
      <c r="E15" s="13">
        <v>5754.46</v>
      </c>
      <c r="F15" s="13">
        <v>342.63</v>
      </c>
      <c r="G15" s="61">
        <v>5576.89</v>
      </c>
      <c r="H15" s="49">
        <v>6862.38</v>
      </c>
      <c r="I15" s="13">
        <v>10419.049999999999</v>
      </c>
      <c r="J15" s="13">
        <v>9774.6299999999992</v>
      </c>
      <c r="K15" s="13">
        <v>5001.82</v>
      </c>
      <c r="L15" s="13">
        <v>10827.03</v>
      </c>
      <c r="M15" s="13">
        <v>4034.31</v>
      </c>
      <c r="N15" s="13">
        <v>6797.37</v>
      </c>
      <c r="O15" s="13">
        <v>7751</v>
      </c>
      <c r="P15" s="20">
        <v>10470.73</v>
      </c>
      <c r="Q15" s="13">
        <v>11144.6</v>
      </c>
      <c r="R15" s="13">
        <v>7846.7</v>
      </c>
      <c r="S15" s="21">
        <v>6528.47</v>
      </c>
      <c r="T15" s="21">
        <v>14407.57</v>
      </c>
      <c r="U15" s="21">
        <v>15552.02</v>
      </c>
      <c r="V15" s="21">
        <v>12008.11</v>
      </c>
      <c r="W15" s="21">
        <v>11373.7</v>
      </c>
      <c r="X15" s="21">
        <v>8990.16</v>
      </c>
      <c r="Y15" s="21">
        <v>11257.93</v>
      </c>
      <c r="Z15" s="21">
        <v>11709.25</v>
      </c>
    </row>
    <row r="16" spans="1:26" ht="15">
      <c r="A16" s="19" t="s">
        <v>67</v>
      </c>
      <c r="B16" s="90">
        <v>982.7</v>
      </c>
      <c r="C16" s="13">
        <v>443</v>
      </c>
      <c r="D16" s="13">
        <v>311.76</v>
      </c>
      <c r="E16" s="13">
        <v>1047.18</v>
      </c>
      <c r="F16" s="13">
        <v>637.95000000000005</v>
      </c>
      <c r="G16" s="61">
        <v>1686.53</v>
      </c>
      <c r="H16" s="49">
        <v>2757.32</v>
      </c>
      <c r="I16" s="13">
        <v>2456.4899999999998</v>
      </c>
      <c r="J16" s="13">
        <v>6026.75</v>
      </c>
      <c r="K16" s="13">
        <v>4853.01</v>
      </c>
      <c r="L16" s="13">
        <v>7991.63</v>
      </c>
      <c r="M16" s="13">
        <v>6707.32</v>
      </c>
      <c r="N16" s="13">
        <v>6014.59</v>
      </c>
      <c r="O16" s="13">
        <v>8827</v>
      </c>
      <c r="P16" s="20">
        <v>9111.16</v>
      </c>
      <c r="Q16" s="13">
        <v>12611.73</v>
      </c>
      <c r="R16" s="13">
        <v>9112.91</v>
      </c>
      <c r="S16" s="21">
        <v>11681.86</v>
      </c>
      <c r="T16" s="21">
        <v>12559</v>
      </c>
      <c r="U16" s="21">
        <v>12481.16</v>
      </c>
      <c r="V16" s="21">
        <v>17791.52</v>
      </c>
      <c r="W16" s="21">
        <v>15829.11</v>
      </c>
      <c r="X16" s="21">
        <v>21203.360000000001</v>
      </c>
      <c r="Y16" s="21">
        <v>7623.93</v>
      </c>
      <c r="Z16" s="21">
        <v>16796.45</v>
      </c>
    </row>
    <row r="17" spans="1:26" ht="15">
      <c r="A17" s="19" t="s">
        <v>74</v>
      </c>
      <c r="B17" s="13">
        <v>8695.2000000000007</v>
      </c>
      <c r="C17" s="13">
        <v>13424.91</v>
      </c>
      <c r="D17" s="13">
        <v>9974.2099999999991</v>
      </c>
      <c r="E17" s="13">
        <v>10680.97</v>
      </c>
      <c r="F17" s="13">
        <v>7927.32</v>
      </c>
      <c r="G17" s="61">
        <v>11296.44</v>
      </c>
      <c r="H17" s="49">
        <v>14774.12</v>
      </c>
      <c r="I17" s="13">
        <v>10569.81</v>
      </c>
      <c r="J17" s="13">
        <v>13983.99</v>
      </c>
      <c r="K17" s="13">
        <v>20613.46</v>
      </c>
      <c r="L17" s="13">
        <v>13805.8</v>
      </c>
      <c r="M17" s="13">
        <v>22192.83</v>
      </c>
      <c r="N17" s="13">
        <v>18184.62</v>
      </c>
      <c r="O17" s="13">
        <v>16532</v>
      </c>
      <c r="P17" s="20">
        <v>21002.71</v>
      </c>
      <c r="Q17" s="13">
        <v>18188.12</v>
      </c>
      <c r="R17" s="13">
        <v>33688.03</v>
      </c>
      <c r="S17" s="21">
        <v>18233.53</v>
      </c>
      <c r="T17" s="21">
        <v>19520.48</v>
      </c>
      <c r="U17" s="21">
        <v>35460.15</v>
      </c>
      <c r="V17" s="21">
        <v>36134.22</v>
      </c>
      <c r="W17" s="21">
        <v>28247.03</v>
      </c>
      <c r="X17" s="21">
        <v>34327.879999999997</v>
      </c>
      <c r="Y17" s="21">
        <v>48905.25</v>
      </c>
      <c r="Z17" s="21">
        <v>26129.200000000001</v>
      </c>
    </row>
    <row r="18" spans="1:26" ht="15">
      <c r="A18" s="19" t="s">
        <v>75</v>
      </c>
      <c r="B18" s="13">
        <v>2616.98</v>
      </c>
      <c r="C18" s="13">
        <v>3302.02</v>
      </c>
      <c r="D18" s="13">
        <v>4711.95</v>
      </c>
      <c r="E18" s="13">
        <v>2233.2399999999998</v>
      </c>
      <c r="F18" s="13">
        <v>2345.19</v>
      </c>
      <c r="G18" s="61">
        <v>7108.94</v>
      </c>
      <c r="H18" s="49">
        <v>6764.76</v>
      </c>
      <c r="I18" s="13">
        <v>4411.3999999999996</v>
      </c>
      <c r="J18" s="13">
        <v>4184.43</v>
      </c>
      <c r="K18" s="13">
        <v>13685.54</v>
      </c>
      <c r="L18" s="13">
        <v>5287.89</v>
      </c>
      <c r="M18" s="13">
        <v>2520.19</v>
      </c>
      <c r="N18" s="13">
        <v>2292.17</v>
      </c>
      <c r="O18" s="13">
        <v>2518</v>
      </c>
      <c r="P18" s="20">
        <v>9657.8799999999992</v>
      </c>
      <c r="Q18" s="13">
        <v>7570.62</v>
      </c>
      <c r="R18" s="13">
        <v>6072.29</v>
      </c>
      <c r="S18" s="21">
        <v>8527.49</v>
      </c>
      <c r="T18" s="21">
        <v>8920.23</v>
      </c>
      <c r="U18" s="21">
        <v>9645.5</v>
      </c>
      <c r="V18" s="21">
        <v>5201.93</v>
      </c>
      <c r="W18" s="21">
        <v>13661.09</v>
      </c>
      <c r="X18" s="21">
        <v>14001.73</v>
      </c>
      <c r="Y18" s="21">
        <v>10674.47</v>
      </c>
      <c r="Z18" s="21">
        <v>11134.05</v>
      </c>
    </row>
    <row r="19" spans="1:26" ht="15">
      <c r="A19" s="19" t="s">
        <v>84</v>
      </c>
      <c r="B19" s="90">
        <v>3330.58</v>
      </c>
      <c r="C19" s="13">
        <v>1578.58</v>
      </c>
      <c r="D19" s="13">
        <v>611.39</v>
      </c>
      <c r="E19" s="13">
        <v>621.05999999999995</v>
      </c>
      <c r="F19" s="13">
        <v>1623.65</v>
      </c>
      <c r="G19" s="61">
        <v>1957.74</v>
      </c>
      <c r="H19" s="49">
        <v>1558</v>
      </c>
      <c r="I19" s="13">
        <v>1070.76</v>
      </c>
      <c r="J19" s="13">
        <v>9.86</v>
      </c>
      <c r="K19" s="13">
        <v>4812.38</v>
      </c>
      <c r="L19" s="13">
        <v>3527.55</v>
      </c>
      <c r="M19" s="13">
        <v>7298.57</v>
      </c>
      <c r="N19" s="13">
        <v>7814.95</v>
      </c>
      <c r="O19" s="13">
        <v>6042</v>
      </c>
      <c r="P19" s="20">
        <v>10304.51</v>
      </c>
      <c r="Q19" s="13">
        <v>10876.89</v>
      </c>
      <c r="R19" s="13">
        <v>28350.06</v>
      </c>
      <c r="S19" s="21">
        <v>835.78</v>
      </c>
      <c r="T19" s="21">
        <v>15103.96</v>
      </c>
      <c r="U19" s="21">
        <v>12213.05</v>
      </c>
      <c r="V19" s="21">
        <v>20032.14</v>
      </c>
      <c r="W19" s="21">
        <v>27028.76</v>
      </c>
      <c r="X19" s="21">
        <v>33775.360000000001</v>
      </c>
      <c r="Y19" s="21">
        <v>27605.38</v>
      </c>
      <c r="Z19" s="21">
        <v>34428.400000000001</v>
      </c>
    </row>
    <row r="20" spans="1:26" ht="15">
      <c r="A20" s="19" t="s">
        <v>85</v>
      </c>
      <c r="B20" s="90">
        <v>1674.12</v>
      </c>
      <c r="C20" s="13">
        <v>625</v>
      </c>
      <c r="D20" s="13">
        <v>1512.38</v>
      </c>
      <c r="E20" s="13">
        <v>1878.43</v>
      </c>
      <c r="F20" s="13">
        <v>50</v>
      </c>
      <c r="G20" s="61">
        <v>0</v>
      </c>
      <c r="H20" s="49">
        <v>3594.78</v>
      </c>
      <c r="I20" s="13">
        <v>240.06</v>
      </c>
      <c r="J20" s="13">
        <v>0</v>
      </c>
      <c r="K20" s="13">
        <v>76</v>
      </c>
      <c r="L20" s="13">
        <v>175.27</v>
      </c>
      <c r="M20" s="13">
        <v>388.32</v>
      </c>
      <c r="N20" s="13">
        <v>1523.55</v>
      </c>
      <c r="O20" s="13">
        <v>1494</v>
      </c>
      <c r="P20" s="20">
        <v>2258.67</v>
      </c>
      <c r="Q20" s="13">
        <v>1697.59</v>
      </c>
      <c r="R20" s="13">
        <v>4656.17</v>
      </c>
      <c r="S20" s="21">
        <v>2826</v>
      </c>
      <c r="T20" s="21">
        <v>5327.66</v>
      </c>
      <c r="U20" s="21">
        <v>6368.86</v>
      </c>
      <c r="V20" s="21">
        <v>9036.65</v>
      </c>
      <c r="W20" s="21">
        <v>11179.9</v>
      </c>
      <c r="X20" s="21">
        <v>10989.63</v>
      </c>
      <c r="Y20" s="21">
        <v>11379.53</v>
      </c>
      <c r="Z20" s="21">
        <v>10340.65</v>
      </c>
    </row>
    <row r="21" spans="1:26" ht="15">
      <c r="A21" s="19" t="s">
        <v>93</v>
      </c>
      <c r="B21" s="90">
        <v>10997.4</v>
      </c>
      <c r="C21" s="13">
        <v>10174.25</v>
      </c>
      <c r="D21" s="13">
        <v>10839</v>
      </c>
      <c r="E21" s="13">
        <v>5600</v>
      </c>
      <c r="F21" s="13">
        <v>3671.03</v>
      </c>
      <c r="G21" s="61">
        <f>9860.55-28.55</f>
        <v>9832</v>
      </c>
      <c r="H21" s="49">
        <v>13546.84</v>
      </c>
      <c r="I21" s="13">
        <v>10817</v>
      </c>
      <c r="J21" s="13">
        <v>9948.0400000000009</v>
      </c>
      <c r="K21" s="13">
        <v>21346.62</v>
      </c>
      <c r="L21" s="13">
        <v>0</v>
      </c>
      <c r="M21" s="13">
        <v>15824.42</v>
      </c>
      <c r="N21" s="13">
        <v>7398.26</v>
      </c>
      <c r="O21" s="13">
        <v>10596</v>
      </c>
      <c r="P21" s="20">
        <v>9713.0499999999993</v>
      </c>
      <c r="Q21" s="13">
        <v>13698.35</v>
      </c>
      <c r="R21" s="13">
        <v>10306.379999999999</v>
      </c>
      <c r="S21" s="21">
        <v>6430.3</v>
      </c>
      <c r="T21" s="21">
        <v>13854.77</v>
      </c>
      <c r="U21" s="21">
        <v>13300.79</v>
      </c>
      <c r="V21" s="21">
        <v>11471.76</v>
      </c>
      <c r="W21" s="21">
        <v>16753.38</v>
      </c>
      <c r="X21" s="21">
        <v>15170.87</v>
      </c>
      <c r="Y21" s="21">
        <v>11708.71</v>
      </c>
      <c r="Z21" s="21">
        <v>10798.47</v>
      </c>
    </row>
    <row r="22" spans="1:26" ht="15">
      <c r="A22" s="19" t="s">
        <v>95</v>
      </c>
      <c r="B22" s="13">
        <v>2503.5700000000002</v>
      </c>
      <c r="C22" s="13">
        <v>2680.89</v>
      </c>
      <c r="D22" s="13">
        <v>2347</v>
      </c>
      <c r="E22" s="13">
        <v>2516</v>
      </c>
      <c r="F22" s="13">
        <v>3051.83</v>
      </c>
      <c r="G22" s="61">
        <v>3182</v>
      </c>
      <c r="H22" s="49">
        <v>7929.41</v>
      </c>
      <c r="I22" s="13">
        <v>0</v>
      </c>
      <c r="J22" s="13">
        <v>0</v>
      </c>
      <c r="K22" s="13">
        <v>4220</v>
      </c>
      <c r="L22" s="13">
        <v>0</v>
      </c>
      <c r="M22" s="13">
        <v>2493</v>
      </c>
      <c r="N22" s="13">
        <v>7291</v>
      </c>
      <c r="O22" s="13">
        <v>0</v>
      </c>
      <c r="P22" s="20">
        <v>1210</v>
      </c>
      <c r="Q22" s="13">
        <v>2550</v>
      </c>
      <c r="R22" s="13">
        <v>3000</v>
      </c>
      <c r="S22" s="21">
        <v>3285</v>
      </c>
      <c r="T22" s="21">
        <v>3287</v>
      </c>
      <c r="U22" s="21">
        <v>3620</v>
      </c>
      <c r="V22" s="21">
        <v>3941</v>
      </c>
      <c r="W22" s="21">
        <v>3456.74</v>
      </c>
      <c r="X22" s="21">
        <v>2314</v>
      </c>
      <c r="Y22" s="21">
        <v>4001</v>
      </c>
      <c r="Z22" s="21">
        <v>4776</v>
      </c>
    </row>
    <row r="23" spans="1:26" ht="15">
      <c r="A23" s="22" t="s">
        <v>100</v>
      </c>
      <c r="B23" s="23">
        <v>270.47000000000003</v>
      </c>
      <c r="C23" s="23">
        <v>1198.8499999999999</v>
      </c>
      <c r="D23" s="23">
        <v>1421.9</v>
      </c>
      <c r="E23" s="23">
        <v>1007.9</v>
      </c>
      <c r="F23" s="23">
        <v>1230</v>
      </c>
      <c r="G23" s="73">
        <v>1459.38</v>
      </c>
      <c r="H23" s="58">
        <v>2394.48</v>
      </c>
      <c r="I23" s="23">
        <v>1187.6500000000001</v>
      </c>
      <c r="J23" s="23">
        <v>2627.41</v>
      </c>
      <c r="K23" s="23">
        <v>1710.97</v>
      </c>
      <c r="L23" s="23">
        <v>3107.36</v>
      </c>
      <c r="M23" s="23">
        <v>1047.3499999999999</v>
      </c>
      <c r="N23" s="23">
        <v>1756.38</v>
      </c>
      <c r="O23" s="23">
        <v>4316</v>
      </c>
      <c r="P23" s="24">
        <v>4389.2700000000004</v>
      </c>
      <c r="Q23" s="23">
        <v>6534.43</v>
      </c>
      <c r="R23" s="23">
        <v>2071.65</v>
      </c>
      <c r="S23" s="24">
        <v>2651.91</v>
      </c>
      <c r="T23" s="24">
        <v>3421.87</v>
      </c>
      <c r="U23" s="24">
        <v>2214.4499999999998</v>
      </c>
      <c r="V23" s="24">
        <v>3146.8</v>
      </c>
      <c r="W23" s="24">
        <v>11695.82</v>
      </c>
      <c r="X23" s="24">
        <v>1202.46</v>
      </c>
      <c r="Y23" s="24">
        <v>787.8</v>
      </c>
      <c r="Z23" s="24">
        <v>1474.72</v>
      </c>
    </row>
    <row r="24" spans="1:26" ht="15">
      <c r="A24" s="25" t="s">
        <v>130</v>
      </c>
      <c r="B24" s="26">
        <f t="shared" ref="B24:O24" si="0">SUM(B5:B23)</f>
        <v>65026.950000000012</v>
      </c>
      <c r="C24" s="26">
        <f t="shared" si="0"/>
        <v>69428.61</v>
      </c>
      <c r="D24" s="26">
        <f t="shared" si="0"/>
        <v>68516.729999999981</v>
      </c>
      <c r="E24" s="26">
        <f t="shared" si="0"/>
        <v>57259.729999999996</v>
      </c>
      <c r="F24" s="47">
        <f t="shared" si="0"/>
        <v>37596.080000000002</v>
      </c>
      <c r="G24" s="47">
        <f t="shared" si="0"/>
        <v>101422.36000000002</v>
      </c>
      <c r="H24" s="47">
        <f t="shared" si="0"/>
        <v>119627.09999999999</v>
      </c>
      <c r="I24" s="26">
        <f t="shared" si="0"/>
        <v>95191.159999999974</v>
      </c>
      <c r="J24" s="26">
        <f t="shared" si="0"/>
        <v>97065.760000000009</v>
      </c>
      <c r="K24" s="26">
        <f t="shared" si="0"/>
        <v>135863.97</v>
      </c>
      <c r="L24" s="26">
        <f t="shared" si="0"/>
        <v>106982.13000000002</v>
      </c>
      <c r="M24" s="26">
        <f t="shared" si="0"/>
        <v>133767.34</v>
      </c>
      <c r="N24" s="26">
        <f t="shared" si="0"/>
        <v>130937.87999999998</v>
      </c>
      <c r="O24" s="26">
        <f t="shared" si="0"/>
        <v>170308</v>
      </c>
      <c r="P24" s="29">
        <v>148529.54</v>
      </c>
      <c r="Q24" s="26">
        <f>SUM(Q5:Q23)</f>
        <v>202016.32</v>
      </c>
      <c r="R24" s="26">
        <f>SUM(R5:R23)</f>
        <v>223231.65</v>
      </c>
      <c r="S24" s="29">
        <f t="shared" ref="S24:Z24" si="1">SUBTOTAL(9,S5:S23)</f>
        <v>161872.16999999998</v>
      </c>
      <c r="T24" s="27">
        <f t="shared" si="1"/>
        <v>210559.65</v>
      </c>
      <c r="U24" s="27">
        <f t="shared" si="1"/>
        <v>241960.3</v>
      </c>
      <c r="V24" s="27">
        <f t="shared" si="1"/>
        <v>262628.52</v>
      </c>
      <c r="W24" s="27">
        <f t="shared" si="1"/>
        <v>283529.55</v>
      </c>
      <c r="X24" s="27">
        <f t="shared" si="1"/>
        <v>338643.32</v>
      </c>
      <c r="Y24" s="27">
        <f t="shared" si="1"/>
        <v>309449.42</v>
      </c>
      <c r="Z24" s="27">
        <f t="shared" si="1"/>
        <v>287425.80999999994</v>
      </c>
    </row>
  </sheetData>
  <mergeCells count="1">
    <mergeCell ref="A1:Z1"/>
  </mergeCells>
  <phoneticPr fontId="2" type="noConversion"/>
  <pageMargins left="0.75" right="0.75" top="1" bottom="1" header="0.5" footer="0.5"/>
  <pageSetup scale="78" orientation="landscape" horizontalDpi="4294967293" verticalDpi="4294967293"/>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Summary</vt:lpstr>
      <vt:lpstr>Province 1</vt:lpstr>
      <vt:lpstr>Province 2</vt:lpstr>
      <vt:lpstr>Province 3</vt:lpstr>
      <vt:lpstr>Province 4</vt:lpstr>
      <vt:lpstr>Province 5</vt:lpstr>
      <vt:lpstr>Province 6</vt:lpstr>
      <vt:lpstr>Province 7</vt:lpstr>
      <vt:lpstr>Province 8</vt:lpstr>
      <vt:lpstr>Province 9</vt:lpstr>
      <vt:lpstr>Other</vt:lpstr>
    </vt:vector>
  </TitlesOfParts>
  <Company>Domestic and Foreign Missionary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rserota</dc:creator>
  <cp:lastModifiedBy>Heather Melton</cp:lastModifiedBy>
  <cp:lastPrinted>2015-03-24T19:17:15Z</cp:lastPrinted>
  <dcterms:created xsi:type="dcterms:W3CDTF">2007-11-21T21:41:40Z</dcterms:created>
  <dcterms:modified xsi:type="dcterms:W3CDTF">2025-03-25T20:54:31Z</dcterms:modified>
</cp:coreProperties>
</file>